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9900" windowWidth="16380" windowHeight="7950"/>
  </bookViews>
  <sheets>
    <sheet name="2 недели" sheetId="3" r:id="rId1"/>
  </sheets>
  <calcPr calcId="124519"/>
</workbook>
</file>

<file path=xl/calcChain.xml><?xml version="1.0" encoding="utf-8"?>
<calcChain xmlns="http://schemas.openxmlformats.org/spreadsheetml/2006/main">
  <c r="O324" i="3"/>
  <c r="N324"/>
  <c r="M324"/>
  <c r="L324"/>
  <c r="K324"/>
  <c r="J324"/>
  <c r="I324"/>
  <c r="H324"/>
  <c r="G324"/>
  <c r="F324"/>
  <c r="E324"/>
  <c r="O322"/>
  <c r="N322"/>
  <c r="M322"/>
  <c r="I322"/>
  <c r="H322"/>
  <c r="G322"/>
  <c r="F322"/>
  <c r="O293" l="1"/>
  <c r="N293"/>
  <c r="M293"/>
  <c r="L293"/>
  <c r="K293"/>
  <c r="J293"/>
  <c r="I293"/>
  <c r="H293"/>
  <c r="G293"/>
  <c r="F293"/>
  <c r="E293"/>
  <c r="O263"/>
  <c r="N263"/>
  <c r="M263"/>
  <c r="I263"/>
  <c r="H263"/>
  <c r="G263"/>
  <c r="F263"/>
  <c r="O231"/>
  <c r="N231"/>
  <c r="M231"/>
  <c r="L231"/>
  <c r="K231"/>
  <c r="J231"/>
  <c r="I231"/>
  <c r="H231"/>
  <c r="G231"/>
  <c r="F231"/>
  <c r="E231"/>
  <c r="M132" l="1"/>
  <c r="K169"/>
  <c r="O138"/>
  <c r="N138"/>
  <c r="M138"/>
  <c r="L138"/>
  <c r="K138"/>
  <c r="J138"/>
  <c r="I138"/>
  <c r="H138"/>
  <c r="G138"/>
  <c r="F138"/>
  <c r="E138"/>
  <c r="O108"/>
  <c r="N108"/>
  <c r="M108"/>
  <c r="J108"/>
  <c r="I108"/>
  <c r="H108"/>
  <c r="G108"/>
  <c r="F108"/>
  <c r="O80"/>
  <c r="N80"/>
  <c r="L80"/>
  <c r="K80"/>
  <c r="J80"/>
  <c r="I80"/>
  <c r="H80"/>
  <c r="G80"/>
  <c r="F80"/>
  <c r="E80"/>
  <c r="O78"/>
  <c r="N78"/>
  <c r="M78"/>
  <c r="I78"/>
  <c r="H78"/>
  <c r="G78"/>
  <c r="F78"/>
  <c r="I72"/>
  <c r="E43"/>
  <c r="F49"/>
  <c r="E49"/>
  <c r="O43"/>
  <c r="K43"/>
  <c r="J43"/>
  <c r="I43"/>
  <c r="G43"/>
  <c r="F43"/>
  <c r="O296" l="1"/>
  <c r="N296"/>
  <c r="M296"/>
  <c r="L296"/>
  <c r="K296"/>
  <c r="J296"/>
  <c r="I296"/>
  <c r="H296"/>
  <c r="G296"/>
  <c r="F296"/>
  <c r="E296"/>
  <c r="I163"/>
  <c r="M80"/>
  <c r="F206"/>
  <c r="G206"/>
  <c r="H206"/>
  <c r="I206"/>
  <c r="J206"/>
  <c r="K206"/>
  <c r="L206"/>
  <c r="M206"/>
  <c r="N206"/>
  <c r="O206"/>
  <c r="E206"/>
  <c r="O329" l="1"/>
  <c r="N329"/>
  <c r="M329"/>
  <c r="L329"/>
  <c r="K329"/>
  <c r="J329"/>
  <c r="I329"/>
  <c r="H329"/>
  <c r="G329"/>
  <c r="F329"/>
  <c r="E329"/>
  <c r="O300"/>
  <c r="N300"/>
  <c r="M300"/>
  <c r="L300"/>
  <c r="K300"/>
  <c r="J300"/>
  <c r="I300"/>
  <c r="H300"/>
  <c r="G300"/>
  <c r="F300"/>
  <c r="E300"/>
  <c r="O270"/>
  <c r="N270"/>
  <c r="M270"/>
  <c r="L270"/>
  <c r="K270"/>
  <c r="J270"/>
  <c r="I270"/>
  <c r="H270"/>
  <c r="G270"/>
  <c r="F270"/>
  <c r="E270"/>
  <c r="O237"/>
  <c r="N237"/>
  <c r="M237"/>
  <c r="L237"/>
  <c r="K237"/>
  <c r="J237"/>
  <c r="I237"/>
  <c r="H237"/>
  <c r="G237"/>
  <c r="F237"/>
  <c r="E237"/>
  <c r="E238" s="1"/>
  <c r="O176"/>
  <c r="N176"/>
  <c r="M176"/>
  <c r="L176"/>
  <c r="K176"/>
  <c r="J176"/>
  <c r="I176"/>
  <c r="H176"/>
  <c r="G176"/>
  <c r="F176"/>
  <c r="E176"/>
  <c r="O144"/>
  <c r="N144"/>
  <c r="M144"/>
  <c r="L144"/>
  <c r="K144"/>
  <c r="J144"/>
  <c r="I144"/>
  <c r="H144"/>
  <c r="G144"/>
  <c r="F144"/>
  <c r="E144"/>
  <c r="O115"/>
  <c r="N115"/>
  <c r="M115"/>
  <c r="L115"/>
  <c r="K115"/>
  <c r="J115"/>
  <c r="I115"/>
  <c r="H115"/>
  <c r="G115"/>
  <c r="F115"/>
  <c r="E115"/>
  <c r="O85"/>
  <c r="N85"/>
  <c r="M85"/>
  <c r="L85"/>
  <c r="K85"/>
  <c r="J85"/>
  <c r="I85"/>
  <c r="H85"/>
  <c r="G85"/>
  <c r="G86" s="1"/>
  <c r="F85"/>
  <c r="E85"/>
  <c r="O56"/>
  <c r="N56"/>
  <c r="M56"/>
  <c r="L56"/>
  <c r="K56"/>
  <c r="J56"/>
  <c r="H56"/>
  <c r="G56"/>
  <c r="F56"/>
  <c r="O260" l="1"/>
  <c r="O271" s="1"/>
  <c r="N260"/>
  <c r="N271" s="1"/>
  <c r="M260"/>
  <c r="M271" s="1"/>
  <c r="L260"/>
  <c r="L271" s="1"/>
  <c r="K260"/>
  <c r="K271" s="1"/>
  <c r="J260"/>
  <c r="J271" s="1"/>
  <c r="I260"/>
  <c r="I271" s="1"/>
  <c r="H260"/>
  <c r="H271" s="1"/>
  <c r="G260"/>
  <c r="G271" s="1"/>
  <c r="F260"/>
  <c r="F271" s="1"/>
  <c r="E260"/>
  <c r="E271" s="1"/>
  <c r="O228"/>
  <c r="O238" s="1"/>
  <c r="N228"/>
  <c r="N238" s="1"/>
  <c r="M228"/>
  <c r="M238" s="1"/>
  <c r="L228"/>
  <c r="L238" s="1"/>
  <c r="K228"/>
  <c r="K238" s="1"/>
  <c r="J228"/>
  <c r="J238" s="1"/>
  <c r="I228"/>
  <c r="I238" s="1"/>
  <c r="H228"/>
  <c r="H238" s="1"/>
  <c r="G228"/>
  <c r="G238" s="1"/>
  <c r="F228"/>
  <c r="F238" s="1"/>
  <c r="O197"/>
  <c r="O207" s="1"/>
  <c r="N197"/>
  <c r="N207" s="1"/>
  <c r="M197"/>
  <c r="M207" s="1"/>
  <c r="L197"/>
  <c r="L207" s="1"/>
  <c r="K197"/>
  <c r="K207" s="1"/>
  <c r="J197"/>
  <c r="J207" s="1"/>
  <c r="I197"/>
  <c r="I207" s="1"/>
  <c r="H197"/>
  <c r="H207" s="1"/>
  <c r="G197"/>
  <c r="G207" s="1"/>
  <c r="F197"/>
  <c r="F207" s="1"/>
  <c r="E197"/>
  <c r="E207" s="1"/>
  <c r="O319" l="1"/>
  <c r="O330" s="1"/>
  <c r="N319"/>
  <c r="N330" s="1"/>
  <c r="M319"/>
  <c r="M330" s="1"/>
  <c r="L319"/>
  <c r="L330" s="1"/>
  <c r="K319"/>
  <c r="K330" s="1"/>
  <c r="J319"/>
  <c r="J330" s="1"/>
  <c r="I319"/>
  <c r="I330" s="1"/>
  <c r="H319"/>
  <c r="H330" s="1"/>
  <c r="G319"/>
  <c r="G330" s="1"/>
  <c r="F319"/>
  <c r="F330" s="1"/>
  <c r="E319"/>
  <c r="E330" s="1"/>
  <c r="O290" l="1"/>
  <c r="O301" s="1"/>
  <c r="N290"/>
  <c r="N301" s="1"/>
  <c r="M290"/>
  <c r="M301" s="1"/>
  <c r="L290"/>
  <c r="L301" s="1"/>
  <c r="K290"/>
  <c r="K301" s="1"/>
  <c r="J290"/>
  <c r="J301" s="1"/>
  <c r="I290"/>
  <c r="I301" s="1"/>
  <c r="H290"/>
  <c r="H301" s="1"/>
  <c r="G290"/>
  <c r="G301" s="1"/>
  <c r="F290"/>
  <c r="F301" s="1"/>
  <c r="E290"/>
  <c r="E301" s="1"/>
  <c r="O166"/>
  <c r="O177" s="1"/>
  <c r="N166"/>
  <c r="N177" s="1"/>
  <c r="M166"/>
  <c r="M177" s="1"/>
  <c r="L166"/>
  <c r="L177" s="1"/>
  <c r="K166"/>
  <c r="K177" s="1"/>
  <c r="J166"/>
  <c r="J177" s="1"/>
  <c r="I166"/>
  <c r="I177" s="1"/>
  <c r="H166"/>
  <c r="H177" s="1"/>
  <c r="G166"/>
  <c r="G177" s="1"/>
  <c r="F166"/>
  <c r="F177" s="1"/>
  <c r="E166"/>
  <c r="E177" s="1"/>
  <c r="O135"/>
  <c r="O145" s="1"/>
  <c r="N135"/>
  <c r="N145" s="1"/>
  <c r="M135"/>
  <c r="M145" s="1"/>
  <c r="L135"/>
  <c r="L145" s="1"/>
  <c r="K135"/>
  <c r="K145" s="1"/>
  <c r="J135"/>
  <c r="J145" s="1"/>
  <c r="I135"/>
  <c r="I145" s="1"/>
  <c r="H135"/>
  <c r="H145" s="1"/>
  <c r="G135"/>
  <c r="G145" s="1"/>
  <c r="F135"/>
  <c r="F145" s="1"/>
  <c r="E135"/>
  <c r="E145" s="1"/>
  <c r="K105" l="1"/>
  <c r="K116" s="1"/>
  <c r="O105"/>
  <c r="O116" s="1"/>
  <c r="N105"/>
  <c r="N116" s="1"/>
  <c r="M105"/>
  <c r="M116" s="1"/>
  <c r="L105"/>
  <c r="L116" s="1"/>
  <c r="J105"/>
  <c r="J116" s="1"/>
  <c r="I105"/>
  <c r="I116" s="1"/>
  <c r="H105"/>
  <c r="H116" s="1"/>
  <c r="G105"/>
  <c r="G116" s="1"/>
  <c r="F105"/>
  <c r="F116" s="1"/>
  <c r="E105"/>
  <c r="E116" s="1"/>
  <c r="O75"/>
  <c r="O86" s="1"/>
  <c r="N75"/>
  <c r="N86" s="1"/>
  <c r="M75"/>
  <c r="M86" s="1"/>
  <c r="L75"/>
  <c r="L86" s="1"/>
  <c r="K75"/>
  <c r="K86" s="1"/>
  <c r="J75"/>
  <c r="J86" s="1"/>
  <c r="I75"/>
  <c r="I86" s="1"/>
  <c r="H75"/>
  <c r="H86" s="1"/>
  <c r="F75"/>
  <c r="F86" s="1"/>
  <c r="E75"/>
  <c r="E86" s="1"/>
  <c r="O46"/>
  <c r="O57" s="1"/>
  <c r="N46"/>
  <c r="N57" s="1"/>
  <c r="M46"/>
  <c r="M57" s="1"/>
  <c r="L46"/>
  <c r="L57" s="1"/>
  <c r="K46"/>
  <c r="K57" s="1"/>
  <c r="J46"/>
  <c r="J57" s="1"/>
  <c r="I46"/>
  <c r="I57" s="1"/>
  <c r="H46"/>
  <c r="H57" s="1"/>
  <c r="G46"/>
  <c r="G57" s="1"/>
  <c r="F46"/>
  <c r="F57" s="1"/>
  <c r="E46"/>
  <c r="E57" s="1"/>
</calcChain>
</file>

<file path=xl/sharedStrings.xml><?xml version="1.0" encoding="utf-8"?>
<sst xmlns="http://schemas.openxmlformats.org/spreadsheetml/2006/main" count="823" uniqueCount="193">
  <si>
    <t>«Утверждаю»</t>
  </si>
  <si>
    <t>Руководитель</t>
  </si>
  <si>
    <t>День: первый</t>
  </si>
  <si>
    <t>№</t>
  </si>
  <si>
    <t>Прием пищи,</t>
  </si>
  <si>
    <t>Выход</t>
  </si>
  <si>
    <t>Цена</t>
  </si>
  <si>
    <t>Пищевые</t>
  </si>
  <si>
    <t>Энергетич</t>
  </si>
  <si>
    <t>Витамины</t>
  </si>
  <si>
    <t xml:space="preserve">Митнеральные </t>
  </si>
  <si>
    <t>рец.</t>
  </si>
  <si>
    <t xml:space="preserve">наименование </t>
  </si>
  <si>
    <t>вещества</t>
  </si>
  <si>
    <t>( г )</t>
  </si>
  <si>
    <t>ценность</t>
  </si>
  <si>
    <t>( мг )</t>
  </si>
  <si>
    <t>вещества (мг )</t>
  </si>
  <si>
    <t>блюда</t>
  </si>
  <si>
    <t>Б</t>
  </si>
  <si>
    <t>Ж</t>
  </si>
  <si>
    <t>У</t>
  </si>
  <si>
    <t>( ККАЛ )</t>
  </si>
  <si>
    <t xml:space="preserve">Вֽ     </t>
  </si>
  <si>
    <t>С</t>
  </si>
  <si>
    <t>Е</t>
  </si>
  <si>
    <t>Са</t>
  </si>
  <si>
    <t>Р</t>
  </si>
  <si>
    <t>Mg</t>
  </si>
  <si>
    <t>Fe</t>
  </si>
  <si>
    <t>1</t>
  </si>
  <si>
    <t>2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</si>
  <si>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</si>
  <si>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</si>
  <si>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</si>
  <si>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</si>
  <si>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</si>
  <si>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</si>
  <si>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</si>
  <si>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</si>
  <si>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</si>
  <si>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</si>
  <si>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</si>
  <si>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Завтрак</t>
  </si>
  <si>
    <t>Итого</t>
  </si>
  <si>
    <t>Обед</t>
  </si>
  <si>
    <t>Хлеб пшеничный</t>
  </si>
  <si>
    <t>ИТОГО:</t>
  </si>
  <si>
    <t>День: второй</t>
  </si>
  <si>
    <t>Энергетическая</t>
  </si>
  <si>
    <t>250</t>
  </si>
  <si>
    <t xml:space="preserve">                         для школ г. Маркса</t>
  </si>
  <si>
    <t xml:space="preserve">  </t>
  </si>
  <si>
    <t>100</t>
  </si>
  <si>
    <t xml:space="preserve">Итого </t>
  </si>
  <si>
    <t>ИТОГО</t>
  </si>
  <si>
    <t>приказ № 317 от _01.09.2015г.</t>
  </si>
  <si>
    <t>__________О.Ю.Мунина</t>
  </si>
  <si>
    <t>200</t>
  </si>
  <si>
    <t>30</t>
  </si>
  <si>
    <t>145</t>
  </si>
  <si>
    <t>Понедельник</t>
  </si>
  <si>
    <t>Вторник</t>
  </si>
  <si>
    <t>День: Среда</t>
  </si>
  <si>
    <t>Осенне-зимний</t>
  </si>
  <si>
    <t>ПР</t>
  </si>
  <si>
    <t>229</t>
  </si>
  <si>
    <t>Хлеб ржаной - пш.</t>
  </si>
  <si>
    <t>349</t>
  </si>
  <si>
    <t>Хлеб ржаной-пшен.</t>
  </si>
  <si>
    <t>101</t>
  </si>
  <si>
    <t>82</t>
  </si>
  <si>
    <t>302</t>
  </si>
  <si>
    <t>102</t>
  </si>
  <si>
    <t>40</t>
  </si>
  <si>
    <t>259</t>
  </si>
  <si>
    <r>
      <t xml:space="preserve">Неделя: </t>
    </r>
    <r>
      <rPr>
        <sz val="10"/>
        <rFont val="Arial Cyr"/>
        <charset val="204"/>
      </rPr>
      <t>вторая</t>
    </r>
  </si>
  <si>
    <t>150</t>
  </si>
  <si>
    <t>73</t>
  </si>
  <si>
    <t>234</t>
  </si>
  <si>
    <t>Примечание:</t>
  </si>
  <si>
    <t>Масса порций таб. 14 стр.42. - Сборник Дели плюс. - 2017г.</t>
  </si>
  <si>
    <t>Сборник тех. нормативов, рецептур блюд для общеобразов. Учреждений - г.Пермь - 2008г.</t>
  </si>
  <si>
    <t>День: Четверг</t>
  </si>
  <si>
    <t>День: Вторник</t>
  </si>
  <si>
    <t>День: Понедельник</t>
  </si>
  <si>
    <t>День: Пятница</t>
  </si>
  <si>
    <t>246</t>
  </si>
  <si>
    <t>Картофель тушенный с луком</t>
  </si>
  <si>
    <t>Каша вязкая молочная из риса и пшена</t>
  </si>
  <si>
    <t>Макароны запеченные с яйцом</t>
  </si>
  <si>
    <t>Бутерброд с маслом</t>
  </si>
  <si>
    <t>53</t>
  </si>
  <si>
    <t>Запеканка из творога со сгущенным молоком</t>
  </si>
  <si>
    <t>16</t>
  </si>
  <si>
    <t>39</t>
  </si>
  <si>
    <t>27</t>
  </si>
  <si>
    <t>Каша молочная манная</t>
  </si>
  <si>
    <t>37</t>
  </si>
  <si>
    <t>219</t>
  </si>
  <si>
    <t>Сырники со сгущеным молоком</t>
  </si>
  <si>
    <t>63</t>
  </si>
  <si>
    <t>Салат из белокочаной капусты т/о</t>
  </si>
  <si>
    <t>Гуляш из отварной гов</t>
  </si>
  <si>
    <t>80</t>
  </si>
  <si>
    <t>293</t>
  </si>
  <si>
    <t>Птица запеченнаяя</t>
  </si>
  <si>
    <t>87</t>
  </si>
  <si>
    <t>Щи из свежей капусты со сметаной на м\к бульоне</t>
  </si>
  <si>
    <t>Икра кабачковая т/о</t>
  </si>
  <si>
    <t>Жаркое по домашнему</t>
  </si>
  <si>
    <t>Салат из моркови с раст. маслом т/о</t>
  </si>
  <si>
    <t>108-109</t>
  </si>
  <si>
    <t>287</t>
  </si>
  <si>
    <t>388</t>
  </si>
  <si>
    <t>Напиток из шиповника</t>
  </si>
  <si>
    <t>Хлеб ржано-пшеничный</t>
  </si>
  <si>
    <t>23</t>
  </si>
  <si>
    <t>96</t>
  </si>
  <si>
    <t>291</t>
  </si>
  <si>
    <t>Плов из курицы</t>
  </si>
  <si>
    <t>Котлета рыбная</t>
  </si>
  <si>
    <t>Икра из кабачков т/о</t>
  </si>
  <si>
    <t>202/203</t>
  </si>
  <si>
    <t>Макаронные изделия отварные</t>
  </si>
  <si>
    <t>268</t>
  </si>
  <si>
    <t>Котлета мясная говяжья</t>
  </si>
  <si>
    <t>104/105</t>
  </si>
  <si>
    <t>Суп картофельный с мясными фрикадельками</t>
  </si>
  <si>
    <t>для учащихся 1 - 4-х классов</t>
  </si>
  <si>
    <t>Итого:</t>
  </si>
  <si>
    <t>250/50</t>
  </si>
  <si>
    <t>Салат из моркови с курагой</t>
  </si>
  <si>
    <t>Салат из свеклы с зелёным горошком</t>
  </si>
  <si>
    <t>Рыба с тушенными овощами</t>
  </si>
  <si>
    <t>Суп с клецками на м/к бул.</t>
  </si>
  <si>
    <t>Ленивые вареники со сгущенным молоком</t>
  </si>
  <si>
    <t>Икра свекольная</t>
  </si>
  <si>
    <t>Каша гречневая рассыпчатая</t>
  </si>
  <si>
    <t>174</t>
  </si>
  <si>
    <t>Каша молочная рисовая</t>
  </si>
  <si>
    <t>Рагу из овощей</t>
  </si>
  <si>
    <r>
      <t>Неделя</t>
    </r>
    <r>
      <rPr>
        <sz val="10"/>
        <rFont val="Arial Cyr"/>
        <family val="2"/>
        <charset val="204"/>
      </rPr>
      <t>: первая</t>
    </r>
  </si>
  <si>
    <r>
      <t>Сезон</t>
    </r>
    <r>
      <rPr>
        <sz val="10"/>
        <rFont val="Arial Cyr"/>
        <family val="2"/>
        <charset val="204"/>
      </rPr>
      <t>: летний</t>
    </r>
  </si>
  <si>
    <r>
      <t>Возрастная категория</t>
    </r>
    <r>
      <rPr>
        <sz val="10"/>
        <rFont val="Arial Cyr"/>
        <family val="2"/>
        <charset val="204"/>
      </rPr>
      <t>: от 7 лет до 11 лет</t>
    </r>
  </si>
  <si>
    <r>
      <t>Сезон</t>
    </r>
    <r>
      <rPr>
        <sz val="10"/>
        <rFont val="Arial Cyr"/>
        <family val="2"/>
        <charset val="204"/>
      </rPr>
      <t>: Осенне-зимний</t>
    </r>
  </si>
  <si>
    <r>
      <t>Неделя</t>
    </r>
    <r>
      <rPr>
        <sz val="10"/>
        <rFont val="Arial Cyr"/>
        <family val="2"/>
        <charset val="204"/>
      </rPr>
      <t>: вторая</t>
    </r>
  </si>
  <si>
    <r>
      <t>Сезон</t>
    </r>
    <r>
      <rPr>
        <sz val="10"/>
        <rFont val="Arial Cyr"/>
        <family val="2"/>
        <charset val="204"/>
      </rPr>
      <t>: осенне-зимний</t>
    </r>
  </si>
  <si>
    <t>250/10</t>
  </si>
  <si>
    <t>35/10</t>
  </si>
  <si>
    <t>60</t>
  </si>
  <si>
    <t>200/50</t>
  </si>
  <si>
    <t>250/25</t>
  </si>
  <si>
    <t>Салат из капусты с горошком т/о</t>
  </si>
  <si>
    <t>Перспективное меню МОУ-СОШ</t>
  </si>
  <si>
    <t>с. Приволжское Марксовского района</t>
  </si>
  <si>
    <t>М.В. Шашалова</t>
  </si>
  <si>
    <t>Бутерброд с маслом и сыром</t>
  </si>
  <si>
    <t>35/10/20</t>
  </si>
  <si>
    <t>17</t>
  </si>
  <si>
    <t>чай с лимоном</t>
  </si>
  <si>
    <t>32</t>
  </si>
  <si>
    <t>чай с сахаром</t>
  </si>
  <si>
    <t>Каша овс.геркулес мол.вяз.</t>
  </si>
  <si>
    <t>Омлет натуратьный паровой</t>
  </si>
  <si>
    <t>14,27</t>
  </si>
  <si>
    <t xml:space="preserve">Каша мол пшеничная </t>
  </si>
  <si>
    <t>Компот из  смеси с/ф</t>
  </si>
  <si>
    <t>Суп картофельный с бобовыми на м/к бульоне</t>
  </si>
  <si>
    <t>80/50</t>
  </si>
  <si>
    <t xml:space="preserve">Борщ с капустой и картофелем </t>
  </si>
  <si>
    <t>Суп картофельный с крупой(пшено)</t>
  </si>
  <si>
    <t>200/70</t>
  </si>
  <si>
    <t>286</t>
  </si>
  <si>
    <t>80/80</t>
  </si>
  <si>
    <t>Тефтели мясные</t>
  </si>
  <si>
    <t>113</t>
  </si>
  <si>
    <t>Суп лапша на курином бульоне</t>
  </si>
  <si>
    <t>Голубцы ленивые</t>
  </si>
  <si>
    <t>Рассольник ленинградский</t>
  </si>
  <si>
    <t>150/80</t>
  </si>
  <si>
    <t>202</t>
  </si>
  <si>
    <t>Макаронные издели яотварные</t>
  </si>
  <si>
    <t>Борщ с капустой и картофелем со сметаной</t>
  </si>
  <si>
    <t>200/10/10</t>
  </si>
  <si>
    <t>180/5</t>
  </si>
  <si>
    <t>200/40</t>
  </si>
  <si>
    <t>175</t>
  </si>
  <si>
    <t>150/8</t>
  </si>
  <si>
    <t>230/10/10</t>
  </si>
  <si>
    <t>150/40</t>
  </si>
  <si>
    <t>119</t>
  </si>
  <si>
    <t>143</t>
  </si>
</sst>
</file>

<file path=xl/styles.xml><?xml version="1.0" encoding="utf-8"?>
<styleSheet xmlns="http://schemas.openxmlformats.org/spreadsheetml/2006/main">
  <fonts count="21"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1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family val="2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2" fontId="0" fillId="2" borderId="0" xfId="0" applyNumberFormat="1" applyFont="1" applyFill="1"/>
    <xf numFmtId="2" fontId="0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/>
    <xf numFmtId="2" fontId="2" fillId="2" borderId="0" xfId="0" applyNumberFormat="1" applyFont="1" applyFill="1" applyBorder="1"/>
    <xf numFmtId="49" fontId="3" fillId="2" borderId="0" xfId="0" applyNumberFormat="1" applyFont="1" applyFill="1" applyBorder="1"/>
    <xf numFmtId="2" fontId="3" fillId="2" borderId="0" xfId="0" applyNumberFormat="1" applyFont="1" applyFill="1" applyBorder="1"/>
    <xf numFmtId="2" fontId="2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2" fontId="4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/>
    <xf numFmtId="2" fontId="5" fillId="2" borderId="0" xfId="0" applyNumberFormat="1" applyFont="1" applyFill="1" applyBorder="1"/>
    <xf numFmtId="2" fontId="18" fillId="2" borderId="0" xfId="0" applyNumberFormat="1" applyFont="1" applyFill="1" applyBorder="1"/>
    <xf numFmtId="2" fontId="19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49" fontId="4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/>
    <xf numFmtId="49" fontId="3" fillId="2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2" fontId="14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/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49" fontId="3" fillId="2" borderId="18" xfId="0" applyNumberFormat="1" applyFont="1" applyFill="1" applyBorder="1"/>
    <xf numFmtId="2" fontId="3" fillId="2" borderId="18" xfId="0" applyNumberFormat="1" applyFont="1" applyFill="1" applyBorder="1"/>
    <xf numFmtId="49" fontId="3" fillId="2" borderId="18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2" fontId="0" fillId="2" borderId="18" xfId="0" applyNumberFormat="1" applyFont="1" applyFill="1" applyBorder="1"/>
    <xf numFmtId="2" fontId="3" fillId="2" borderId="18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49" fontId="0" fillId="2" borderId="18" xfId="0" applyNumberFormat="1" applyFont="1" applyFill="1" applyBorder="1"/>
    <xf numFmtId="2" fontId="3" fillId="2" borderId="18" xfId="0" applyNumberFormat="1" applyFont="1" applyFill="1" applyBorder="1" applyAlignment="1"/>
    <xf numFmtId="49" fontId="7" fillId="2" borderId="18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/>
    <xf numFmtId="2" fontId="3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 wrapText="1"/>
    </xf>
    <xf numFmtId="2" fontId="0" fillId="2" borderId="18" xfId="0" applyNumberFormat="1" applyFont="1" applyFill="1" applyBorder="1" applyAlignment="1">
      <alignment horizontal="center" wrapText="1"/>
    </xf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/>
    <xf numFmtId="2" fontId="3" fillId="3" borderId="18" xfId="0" applyNumberFormat="1" applyFont="1" applyFill="1" applyBorder="1"/>
    <xf numFmtId="0" fontId="3" fillId="3" borderId="0" xfId="0" applyFont="1" applyFill="1"/>
    <xf numFmtId="0" fontId="3" fillId="3" borderId="18" xfId="0" applyFont="1" applyFill="1" applyBorder="1" applyAlignment="1"/>
    <xf numFmtId="2" fontId="0" fillId="2" borderId="18" xfId="0" applyNumberFormat="1" applyFont="1" applyFill="1" applyBorder="1" applyAlignment="1">
      <alignment vertical="top" wrapText="1"/>
    </xf>
    <xf numFmtId="49" fontId="0" fillId="2" borderId="0" xfId="0" applyNumberFormat="1" applyFont="1" applyFill="1"/>
    <xf numFmtId="2" fontId="0" fillId="2" borderId="15" xfId="0" applyNumberFormat="1" applyFont="1" applyFill="1" applyBorder="1"/>
    <xf numFmtId="49" fontId="0" fillId="2" borderId="15" xfId="0" applyNumberFormat="1" applyFont="1" applyFill="1" applyBorder="1"/>
    <xf numFmtId="2" fontId="0" fillId="2" borderId="17" xfId="0" applyNumberFormat="1" applyFont="1" applyFill="1" applyBorder="1"/>
    <xf numFmtId="2" fontId="0" fillId="2" borderId="1" xfId="0" applyNumberFormat="1" applyFont="1" applyFill="1" applyBorder="1"/>
    <xf numFmtId="0" fontId="0" fillId="2" borderId="18" xfId="0" applyNumberFormat="1" applyFont="1" applyFill="1" applyBorder="1"/>
    <xf numFmtId="2" fontId="3" fillId="2" borderId="0" xfId="0" applyNumberFormat="1" applyFont="1" applyFill="1"/>
    <xf numFmtId="2" fontId="13" fillId="2" borderId="18" xfId="0" applyNumberFormat="1" applyFont="1" applyFill="1" applyBorder="1" applyAlignment="1"/>
    <xf numFmtId="49" fontId="15" fillId="2" borderId="0" xfId="0" applyNumberFormat="1" applyFont="1" applyFill="1" applyBorder="1"/>
    <xf numFmtId="2" fontId="15" fillId="2" borderId="0" xfId="0" applyNumberFormat="1" applyFont="1" applyFill="1" applyBorder="1"/>
    <xf numFmtId="49" fontId="15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/>
    <xf numFmtId="2" fontId="20" fillId="2" borderId="0" xfId="0" applyNumberFormat="1" applyFont="1" applyFill="1" applyBorder="1"/>
    <xf numFmtId="49" fontId="17" fillId="2" borderId="0" xfId="0" applyNumberFormat="1" applyFont="1" applyFill="1"/>
    <xf numFmtId="2" fontId="17" fillId="2" borderId="0" xfId="0" applyNumberFormat="1" applyFont="1" applyFill="1"/>
    <xf numFmtId="2" fontId="15" fillId="2" borderId="0" xfId="0" applyNumberFormat="1" applyFont="1" applyFill="1" applyAlignment="1">
      <alignment horizontal="center"/>
    </xf>
    <xf numFmtId="2" fontId="17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/>
    <xf numFmtId="2" fontId="20" fillId="2" borderId="0" xfId="0" applyNumberFormat="1" applyFont="1" applyFill="1" applyAlignment="1">
      <alignment horizontal="center"/>
    </xf>
    <xf numFmtId="2" fontId="20" fillId="2" borderId="0" xfId="0" applyNumberFormat="1" applyFont="1" applyFill="1"/>
    <xf numFmtId="49" fontId="15" fillId="2" borderId="0" xfId="0" applyNumberFormat="1" applyFont="1" applyFill="1" applyAlignment="1"/>
    <xf numFmtId="2" fontId="17" fillId="2" borderId="0" xfId="0" applyNumberFormat="1" applyFont="1" applyFill="1" applyBorder="1"/>
    <xf numFmtId="49" fontId="0" fillId="2" borderId="18" xfId="0" applyNumberFormat="1" applyFont="1" applyFill="1" applyBorder="1" applyAlignment="1">
      <alignment horizontal="right"/>
    </xf>
    <xf numFmtId="49" fontId="0" fillId="2" borderId="18" xfId="0" applyNumberFormat="1" applyFont="1" applyFill="1" applyBorder="1" applyAlignment="1">
      <alignment horizontal="left"/>
    </xf>
    <xf numFmtId="2" fontId="3" fillId="2" borderId="18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0" fontId="0" fillId="3" borderId="18" xfId="0" applyFont="1" applyFill="1" applyBorder="1" applyAlignment="1">
      <alignment horizontal="left" wrapText="1"/>
    </xf>
    <xf numFmtId="0" fontId="0" fillId="3" borderId="18" xfId="0" applyFont="1" applyFill="1" applyBorder="1" applyAlignment="1"/>
    <xf numFmtId="2" fontId="0" fillId="2" borderId="18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16" fillId="2" borderId="0" xfId="0" applyNumberFormat="1" applyFont="1" applyFill="1" applyBorder="1" applyAlignment="1"/>
    <xf numFmtId="2" fontId="16" fillId="2" borderId="0" xfId="0" applyNumberFormat="1" applyFont="1" applyFill="1" applyBorder="1"/>
    <xf numFmtId="0" fontId="8" fillId="3" borderId="18" xfId="0" applyFont="1" applyFill="1" applyBorder="1"/>
    <xf numFmtId="0" fontId="11" fillId="3" borderId="18" xfId="0" applyFont="1" applyFill="1" applyBorder="1"/>
    <xf numFmtId="49" fontId="11" fillId="3" borderId="18" xfId="0" applyNumberFormat="1" applyFont="1" applyFill="1" applyBorder="1" applyAlignment="1">
      <alignment horizontal="center"/>
    </xf>
    <xf numFmtId="0" fontId="11" fillId="3" borderId="18" xfId="0" applyNumberFormat="1" applyFont="1" applyFill="1" applyBorder="1" applyAlignment="1">
      <alignment horizontal="center"/>
    </xf>
    <xf numFmtId="2" fontId="11" fillId="3" borderId="18" xfId="0" applyNumberFormat="1" applyFont="1" applyFill="1" applyBorder="1" applyAlignment="1"/>
    <xf numFmtId="2" fontId="11" fillId="3" borderId="18" xfId="0" applyNumberFormat="1" applyFont="1" applyFill="1" applyBorder="1" applyAlignment="1">
      <alignment horizontal="center"/>
    </xf>
    <xf numFmtId="0" fontId="0" fillId="3" borderId="0" xfId="0" applyFont="1" applyFill="1"/>
    <xf numFmtId="2" fontId="12" fillId="2" borderId="18" xfId="0" applyNumberFormat="1" applyFont="1" applyFill="1" applyBorder="1"/>
    <xf numFmtId="49" fontId="12" fillId="2" borderId="18" xfId="0" applyNumberFormat="1" applyFont="1" applyFill="1" applyBorder="1" applyAlignment="1">
      <alignment horizontal="center"/>
    </xf>
    <xf numFmtId="2" fontId="12" fillId="2" borderId="18" xfId="0" applyNumberFormat="1" applyFont="1" applyFill="1" applyBorder="1" applyAlignment="1">
      <alignment horizontal="center"/>
    </xf>
    <xf numFmtId="2" fontId="12" fillId="2" borderId="18" xfId="0" applyNumberFormat="1" applyFont="1" applyFill="1" applyBorder="1" applyAlignment="1"/>
    <xf numFmtId="49" fontId="3" fillId="2" borderId="2" xfId="0" applyNumberFormat="1" applyFont="1" applyFill="1" applyBorder="1"/>
    <xf numFmtId="2" fontId="3" fillId="2" borderId="2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/>
    <xf numFmtId="2" fontId="3" fillId="2" borderId="5" xfId="0" applyNumberFormat="1" applyFont="1" applyFill="1" applyBorder="1"/>
    <xf numFmtId="2" fontId="3" fillId="2" borderId="6" xfId="0" applyNumberFormat="1" applyFont="1" applyFill="1" applyBorder="1"/>
    <xf numFmtId="2" fontId="0" fillId="2" borderId="2" xfId="0" applyNumberFormat="1" applyFont="1" applyFill="1" applyBorder="1"/>
    <xf numFmtId="2" fontId="3" fillId="2" borderId="5" xfId="0" applyNumberFormat="1" applyFont="1" applyFill="1" applyBorder="1" applyAlignment="1">
      <alignment horizontal="left"/>
    </xf>
    <xf numFmtId="2" fontId="0" fillId="2" borderId="6" xfId="0" applyNumberFormat="1" applyFont="1" applyFill="1" applyBorder="1"/>
    <xf numFmtId="0" fontId="0" fillId="3" borderId="18" xfId="0" applyFont="1" applyFill="1" applyBorder="1" applyAlignment="1">
      <alignment horizontal="left"/>
    </xf>
    <xf numFmtId="0" fontId="12" fillId="3" borderId="18" xfId="0" applyFont="1" applyFill="1" applyBorder="1"/>
    <xf numFmtId="0" fontId="0" fillId="3" borderId="18" xfId="0" applyFont="1" applyFill="1" applyBorder="1" applyAlignment="1">
      <alignment horizontal="center"/>
    </xf>
    <xf numFmtId="2" fontId="12" fillId="3" borderId="18" xfId="0" applyNumberFormat="1" applyFont="1" applyFill="1" applyBorder="1" applyAlignment="1"/>
    <xf numFmtId="2" fontId="12" fillId="3" borderId="18" xfId="0" applyNumberFormat="1" applyFont="1" applyFill="1" applyBorder="1"/>
    <xf numFmtId="0" fontId="0" fillId="2" borderId="18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/>
    <xf numFmtId="2" fontId="3" fillId="3" borderId="18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/>
    <xf numFmtId="49" fontId="3" fillId="2" borderId="7" xfId="0" applyNumberFormat="1" applyFont="1" applyFill="1" applyBorder="1"/>
    <xf numFmtId="2" fontId="3" fillId="2" borderId="7" xfId="0" applyNumberFormat="1" applyFont="1" applyFill="1" applyBorder="1"/>
    <xf numFmtId="49" fontId="3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/>
    <xf numFmtId="2" fontId="3" fillId="2" borderId="10" xfId="0" applyNumberFormat="1" applyFont="1" applyFill="1" applyBorder="1"/>
    <xf numFmtId="2" fontId="3" fillId="2" borderId="11" xfId="0" applyNumberFormat="1" applyFont="1" applyFill="1" applyBorder="1"/>
    <xf numFmtId="2" fontId="0" fillId="2" borderId="12" xfId="0" applyNumberFormat="1" applyFont="1" applyFill="1" applyBorder="1"/>
    <xf numFmtId="2" fontId="3" fillId="2" borderId="10" xfId="0" applyNumberFormat="1" applyFont="1" applyFill="1" applyBorder="1" applyAlignment="1">
      <alignment horizontal="left"/>
    </xf>
    <xf numFmtId="2" fontId="0" fillId="2" borderId="11" xfId="0" applyNumberFormat="1" applyFont="1" applyFill="1" applyBorder="1"/>
    <xf numFmtId="2" fontId="3" fillId="2" borderId="13" xfId="0" applyNumberFormat="1" applyFont="1" applyFill="1" applyBorder="1"/>
    <xf numFmtId="49" fontId="0" fillId="2" borderId="12" xfId="0" applyNumberFormat="1" applyFont="1" applyFill="1" applyBorder="1"/>
    <xf numFmtId="2" fontId="3" fillId="2" borderId="12" xfId="0" applyNumberFormat="1" applyFont="1" applyFill="1" applyBorder="1"/>
    <xf numFmtId="2" fontId="3" fillId="2" borderId="1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/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/>
    <xf numFmtId="2" fontId="3" fillId="2" borderId="15" xfId="0" applyNumberFormat="1" applyFont="1" applyFill="1" applyBorder="1"/>
    <xf numFmtId="49" fontId="3" fillId="2" borderId="19" xfId="0" applyNumberFormat="1" applyFont="1" applyFill="1" applyBorder="1"/>
    <xf numFmtId="49" fontId="7" fillId="2" borderId="19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9" fillId="3" borderId="0" xfId="0" applyFont="1" applyFill="1"/>
    <xf numFmtId="0" fontId="0" fillId="3" borderId="18" xfId="0" applyFont="1" applyFill="1" applyBorder="1" applyAlignment="1">
      <alignment wrapText="1"/>
    </xf>
    <xf numFmtId="49" fontId="0" fillId="2" borderId="7" xfId="0" applyNumberFormat="1" applyFont="1" applyFill="1" applyBorder="1"/>
    <xf numFmtId="2" fontId="3" fillId="2" borderId="6" xfId="0" applyNumberFormat="1" applyFont="1" applyFill="1" applyBorder="1" applyAlignment="1"/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20" xfId="0" applyNumberFormat="1" applyFont="1" applyFill="1" applyBorder="1"/>
    <xf numFmtId="2" fontId="3" fillId="2" borderId="19" xfId="0" applyNumberFormat="1" applyFont="1" applyFill="1" applyBorder="1"/>
    <xf numFmtId="49" fontId="10" fillId="2" borderId="0" xfId="0" applyNumberFormat="1" applyFont="1" applyFill="1" applyBorder="1" applyAlignment="1"/>
    <xf numFmtId="2" fontId="1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/>
    <xf numFmtId="49" fontId="7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/>
    <xf numFmtId="0" fontId="0" fillId="3" borderId="0" xfId="0" applyFont="1" applyFill="1" applyBorder="1"/>
    <xf numFmtId="0" fontId="12" fillId="3" borderId="0" xfId="0" applyFont="1" applyFill="1" applyBorder="1"/>
    <xf numFmtId="49" fontId="12" fillId="3" borderId="0" xfId="0" applyNumberFormat="1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center"/>
    </xf>
    <xf numFmtId="0" fontId="12" fillId="3" borderId="0" xfId="0" applyNumberFormat="1" applyFont="1" applyFill="1" applyBorder="1" applyAlignment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2" fontId="0" fillId="2" borderId="0" xfId="0" applyNumberFormat="1" applyFont="1" applyFill="1" applyBorder="1" applyAlignment="1">
      <alignment wrapText="1"/>
    </xf>
    <xf numFmtId="2" fontId="1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/>
    <xf numFmtId="2" fontId="3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49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/>
    <xf numFmtId="2" fontId="13" fillId="2" borderId="18" xfId="0" applyNumberFormat="1" applyFont="1" applyFill="1" applyBorder="1" applyAlignment="1">
      <alignment horizontal="left"/>
    </xf>
    <xf numFmtId="0" fontId="0" fillId="2" borderId="18" xfId="0" applyNumberFormat="1" applyFont="1" applyFill="1" applyBorder="1" applyAlignment="1"/>
    <xf numFmtId="49" fontId="0" fillId="2" borderId="18" xfId="0" applyNumberFormat="1" applyFill="1" applyBorder="1"/>
    <xf numFmtId="2" fontId="0" fillId="2" borderId="18" xfId="0" applyNumberFormat="1" applyFill="1" applyBorder="1" applyAlignment="1">
      <alignment wrapText="1"/>
    </xf>
    <xf numFmtId="1" fontId="0" fillId="2" borderId="18" xfId="0" applyNumberFormat="1" applyFill="1" applyBorder="1" applyAlignment="1">
      <alignment horizontal="center"/>
    </xf>
    <xf numFmtId="2" fontId="0" fillId="2" borderId="18" xfId="0" applyNumberFormat="1" applyFill="1" applyBorder="1"/>
    <xf numFmtId="0" fontId="0" fillId="3" borderId="18" xfId="0" applyFill="1" applyBorder="1" applyAlignment="1">
      <alignment horizontal="left" wrapText="1"/>
    </xf>
    <xf numFmtId="0" fontId="0" fillId="2" borderId="18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9"/>
  <sheetViews>
    <sheetView tabSelected="1" view="pageLayout" topLeftCell="A232" zoomScaleNormal="110" zoomScaleSheetLayoutView="85" workbookViewId="0">
      <selection activeCell="B323" sqref="B323"/>
    </sheetView>
  </sheetViews>
  <sheetFormatPr defaultRowHeight="12.75"/>
  <cols>
    <col min="1" max="1" width="5.42578125" style="58" customWidth="1"/>
    <col min="2" max="2" width="25" style="58" customWidth="1"/>
    <col min="3" max="3" width="10.140625" style="28" customWidth="1"/>
    <col min="4" max="4" width="5.85546875" style="176" customWidth="1"/>
    <col min="5" max="5" width="7.42578125" style="177" customWidth="1"/>
    <col min="6" max="6" width="9.7109375" style="2" customWidth="1"/>
    <col min="7" max="7" width="7.5703125" style="62" customWidth="1"/>
    <col min="8" max="8" width="10.42578125" style="2" customWidth="1"/>
    <col min="9" max="9" width="7.28515625" style="2" customWidth="1"/>
    <col min="10" max="10" width="7.7109375" style="2" customWidth="1"/>
    <col min="11" max="11" width="6.85546875" style="2" customWidth="1"/>
    <col min="12" max="12" width="9" style="1" customWidth="1"/>
    <col min="13" max="13" width="9.28515625" style="1" customWidth="1"/>
    <col min="14" max="14" width="8.7109375" style="1" customWidth="1"/>
    <col min="15" max="15" width="8" style="1" customWidth="1"/>
    <col min="16" max="16384" width="9.140625" style="1"/>
  </cols>
  <sheetData>
    <row r="1" spans="1:14" ht="55.5" customHeight="1">
      <c r="A1" s="1"/>
      <c r="B1" s="2"/>
      <c r="C1" s="3"/>
      <c r="D1" s="4"/>
      <c r="E1" s="5"/>
      <c r="F1" s="6"/>
      <c r="G1" s="6"/>
      <c r="H1" s="6"/>
      <c r="L1" s="2"/>
      <c r="M1" s="2" t="s">
        <v>0</v>
      </c>
    </row>
    <row r="2" spans="1:14">
      <c r="A2" s="1"/>
      <c r="B2" s="2"/>
      <c r="C2" s="3"/>
      <c r="D2" s="4"/>
      <c r="E2" s="5"/>
      <c r="F2" s="6"/>
      <c r="G2" s="6"/>
      <c r="H2" s="6"/>
      <c r="L2" s="2"/>
      <c r="M2" s="1" t="s">
        <v>1</v>
      </c>
    </row>
    <row r="3" spans="1:14">
      <c r="A3" s="1"/>
      <c r="B3" s="2"/>
      <c r="C3" s="3"/>
      <c r="D3" s="4"/>
      <c r="E3" s="5"/>
      <c r="F3" s="6"/>
      <c r="G3" s="6"/>
      <c r="H3" s="6"/>
      <c r="L3" s="2"/>
      <c r="M3" s="2"/>
    </row>
    <row r="4" spans="1:14">
      <c r="A4" s="1"/>
      <c r="B4" s="2"/>
      <c r="C4" s="3"/>
      <c r="D4" s="4"/>
      <c r="E4" s="5"/>
      <c r="F4" s="6"/>
      <c r="G4" s="6"/>
      <c r="H4" s="6"/>
      <c r="L4" s="2" t="s">
        <v>57</v>
      </c>
      <c r="M4" s="2" t="s">
        <v>156</v>
      </c>
    </row>
    <row r="5" spans="1:14">
      <c r="A5" s="1"/>
      <c r="B5" s="2"/>
      <c r="C5" s="3"/>
      <c r="D5" s="4"/>
      <c r="E5" s="5"/>
      <c r="F5" s="6"/>
      <c r="G5" s="6"/>
      <c r="H5" s="6"/>
      <c r="K5" s="2" t="s">
        <v>52</v>
      </c>
      <c r="L5" s="2"/>
      <c r="M5" s="2"/>
    </row>
    <row r="6" spans="1:14">
      <c r="A6" s="1"/>
      <c r="B6" s="2"/>
      <c r="C6" s="3"/>
      <c r="D6" s="4"/>
      <c r="E6" s="5"/>
      <c r="F6" s="6"/>
      <c r="G6" s="6"/>
      <c r="H6" s="6"/>
      <c r="L6" s="2"/>
      <c r="M6" s="2"/>
    </row>
    <row r="7" spans="1:14">
      <c r="A7" s="1"/>
      <c r="B7" s="2"/>
      <c r="C7" s="3"/>
      <c r="D7" s="4"/>
      <c r="E7" s="5"/>
      <c r="F7" s="7"/>
      <c r="G7" s="8"/>
      <c r="H7" s="9"/>
      <c r="I7" s="6"/>
      <c r="J7" s="6"/>
      <c r="K7" s="1"/>
    </row>
    <row r="8" spans="1:14">
      <c r="A8" s="1"/>
      <c r="B8" s="2"/>
      <c r="C8" s="3"/>
      <c r="D8" s="4"/>
      <c r="E8" s="5"/>
      <c r="F8" s="6"/>
      <c r="G8" s="6"/>
      <c r="H8" s="6"/>
      <c r="L8" s="2"/>
      <c r="M8" s="2" t="s">
        <v>56</v>
      </c>
    </row>
    <row r="9" spans="1:14">
      <c r="A9" s="1"/>
      <c r="B9" s="2"/>
      <c r="C9" s="3"/>
      <c r="D9" s="4"/>
      <c r="E9" s="5"/>
      <c r="F9" s="6"/>
      <c r="G9" s="6"/>
      <c r="H9" s="6"/>
      <c r="L9" s="2"/>
      <c r="M9" s="2"/>
      <c r="N9" s="2"/>
    </row>
    <row r="10" spans="1:14">
      <c r="A10" s="1"/>
      <c r="B10" s="2"/>
      <c r="C10" s="3"/>
      <c r="D10" s="4"/>
      <c r="E10" s="5"/>
      <c r="F10" s="6"/>
      <c r="G10" s="6"/>
      <c r="H10" s="6"/>
      <c r="L10" s="2"/>
      <c r="M10" s="2"/>
      <c r="N10" s="2"/>
    </row>
    <row r="11" spans="1:14" ht="16.5">
      <c r="A11" s="1"/>
      <c r="B11" s="2"/>
      <c r="C11" s="3"/>
      <c r="D11" s="4"/>
      <c r="E11" s="10"/>
      <c r="F11" s="11"/>
      <c r="G11" s="12" t="s">
        <v>154</v>
      </c>
      <c r="H11" s="13"/>
      <c r="I11" s="14"/>
      <c r="L11" s="2"/>
      <c r="M11" s="2"/>
      <c r="N11" s="2"/>
    </row>
    <row r="12" spans="1:14">
      <c r="A12" s="1"/>
      <c r="B12" s="2"/>
      <c r="C12" s="3"/>
      <c r="D12" s="4"/>
      <c r="E12" s="10"/>
      <c r="F12" s="11"/>
      <c r="G12" s="6"/>
      <c r="H12" s="6"/>
      <c r="I12" s="6"/>
      <c r="L12" s="2"/>
      <c r="M12" s="2"/>
      <c r="N12" s="2"/>
    </row>
    <row r="13" spans="1:14" ht="16.5">
      <c r="A13" s="1"/>
      <c r="B13" s="2"/>
      <c r="C13" s="3"/>
      <c r="D13" s="4"/>
      <c r="E13" s="15" t="s">
        <v>51</v>
      </c>
      <c r="F13" s="14"/>
      <c r="G13" s="17" t="s">
        <v>155</v>
      </c>
      <c r="H13" s="17"/>
      <c r="I13" s="17"/>
      <c r="J13" s="169"/>
      <c r="K13" s="169"/>
      <c r="L13" s="169"/>
      <c r="M13" s="2"/>
      <c r="N13" s="2"/>
    </row>
    <row r="14" spans="1:14">
      <c r="A14" s="1"/>
      <c r="B14" s="2"/>
      <c r="C14" s="3"/>
      <c r="D14" s="4"/>
      <c r="E14" s="5"/>
      <c r="F14" s="6"/>
      <c r="G14" s="6"/>
      <c r="H14" s="6"/>
      <c r="L14" s="2"/>
      <c r="M14" s="2"/>
      <c r="N14" s="2"/>
    </row>
    <row r="15" spans="1:14" ht="16.5">
      <c r="A15" s="1"/>
      <c r="B15" s="2"/>
      <c r="C15" s="3"/>
      <c r="D15" s="4"/>
      <c r="E15" s="5"/>
      <c r="F15" s="6"/>
      <c r="G15" s="17" t="s">
        <v>129</v>
      </c>
      <c r="H15" s="18"/>
      <c r="I15" s="18"/>
      <c r="J15" s="18"/>
      <c r="L15" s="2"/>
      <c r="M15" s="2"/>
      <c r="N15" s="2"/>
    </row>
    <row r="16" spans="1:14" ht="16.5">
      <c r="A16" s="1"/>
      <c r="B16" s="13"/>
      <c r="C16" s="3"/>
      <c r="D16" s="19"/>
      <c r="E16" s="5"/>
      <c r="F16" s="6"/>
      <c r="G16" s="6"/>
      <c r="H16" s="6"/>
      <c r="L16" s="2"/>
      <c r="M16" s="2"/>
      <c r="N16" s="2"/>
    </row>
    <row r="17" spans="1:14" ht="16.5">
      <c r="A17" s="1"/>
      <c r="B17" s="13"/>
      <c r="C17" s="3"/>
      <c r="D17" s="19"/>
      <c r="E17" s="5"/>
      <c r="F17" s="13"/>
      <c r="G17" s="13"/>
      <c r="H17" s="6"/>
      <c r="K17" s="13"/>
      <c r="L17" s="2"/>
      <c r="M17" s="2"/>
      <c r="N17" s="2"/>
    </row>
    <row r="18" spans="1:14" ht="16.5">
      <c r="A18" s="1"/>
      <c r="B18" s="13"/>
      <c r="C18" s="3"/>
      <c r="D18" s="19"/>
      <c r="E18" s="5"/>
      <c r="F18" s="13"/>
      <c r="G18" s="13"/>
      <c r="H18" s="6"/>
      <c r="K18" s="13"/>
      <c r="L18" s="2"/>
      <c r="M18" s="2"/>
      <c r="N18" s="2"/>
    </row>
    <row r="19" spans="1:14" ht="16.5">
      <c r="A19" s="1"/>
      <c r="B19" s="13"/>
      <c r="C19" s="3"/>
      <c r="D19" s="19"/>
      <c r="E19" s="5"/>
      <c r="F19" s="13"/>
      <c r="G19" s="13"/>
      <c r="H19" s="6"/>
      <c r="K19" s="13"/>
      <c r="L19" s="2"/>
      <c r="M19" s="2"/>
      <c r="N19" s="2"/>
    </row>
    <row r="20" spans="1:14" ht="16.5">
      <c r="A20" s="1"/>
      <c r="B20" s="13"/>
      <c r="C20" s="3"/>
      <c r="D20" s="19"/>
      <c r="E20" s="5"/>
      <c r="F20" s="13"/>
      <c r="G20" s="13"/>
      <c r="H20" s="6"/>
      <c r="K20" s="13"/>
      <c r="L20" s="2"/>
      <c r="M20" s="2"/>
      <c r="N20" s="2"/>
    </row>
    <row r="21" spans="1:14" s="20" customFormat="1" ht="16.5">
      <c r="B21" s="13"/>
      <c r="C21" s="21"/>
      <c r="D21" s="19"/>
      <c r="E21" s="22"/>
      <c r="F21" s="16"/>
      <c r="G21" s="16"/>
      <c r="H21" s="16"/>
      <c r="I21" s="13"/>
      <c r="J21" s="13"/>
      <c r="K21" s="13"/>
      <c r="L21" s="13"/>
      <c r="M21" s="13"/>
      <c r="N21" s="13"/>
    </row>
    <row r="22" spans="1:14" s="20" customFormat="1" ht="16.5">
      <c r="B22" s="13"/>
      <c r="C22" s="21"/>
      <c r="D22" s="19"/>
      <c r="E22" s="22"/>
      <c r="F22" s="16"/>
      <c r="G22" s="16"/>
      <c r="H22" s="16"/>
      <c r="I22" s="13"/>
      <c r="J22" s="13"/>
      <c r="K22" s="13"/>
      <c r="L22" s="13"/>
      <c r="M22" s="13"/>
      <c r="N22" s="13"/>
    </row>
    <row r="23" spans="1:14" s="20" customFormat="1" ht="16.5">
      <c r="B23" s="13"/>
      <c r="C23" s="21"/>
      <c r="D23" s="19"/>
      <c r="E23" s="22"/>
      <c r="F23" s="16"/>
      <c r="G23" s="16"/>
      <c r="H23" s="16"/>
      <c r="I23" s="13"/>
      <c r="J23" s="13"/>
      <c r="K23" s="13"/>
      <c r="L23" s="13"/>
      <c r="M23" s="13"/>
      <c r="N23" s="13"/>
    </row>
    <row r="24" spans="1:14" s="20" customFormat="1" ht="16.5">
      <c r="B24" s="13"/>
      <c r="C24" s="21"/>
      <c r="D24" s="19"/>
      <c r="E24" s="22"/>
      <c r="F24" s="16"/>
      <c r="G24" s="16"/>
      <c r="H24" s="16"/>
      <c r="I24" s="13"/>
      <c r="J24" s="13"/>
      <c r="K24" s="13"/>
      <c r="L24" s="13"/>
      <c r="M24" s="13"/>
      <c r="N24" s="13"/>
    </row>
    <row r="25" spans="1:14" s="20" customFormat="1" ht="16.5">
      <c r="B25" s="13"/>
      <c r="C25" s="21"/>
      <c r="D25" s="19"/>
      <c r="E25" s="22"/>
      <c r="F25" s="16"/>
      <c r="G25" s="16"/>
      <c r="H25" s="16"/>
      <c r="I25" s="13"/>
      <c r="J25" s="13"/>
      <c r="K25" s="13"/>
      <c r="L25" s="13"/>
      <c r="M25" s="13"/>
      <c r="N25" s="13"/>
    </row>
    <row r="26" spans="1:14" s="20" customFormat="1" ht="16.5">
      <c r="B26" s="13"/>
      <c r="C26" s="21"/>
      <c r="D26" s="19"/>
      <c r="E26" s="22"/>
      <c r="F26" s="16"/>
      <c r="G26" s="16"/>
      <c r="H26" s="16"/>
      <c r="I26" s="13"/>
      <c r="J26" s="13"/>
      <c r="K26" s="13"/>
      <c r="L26" s="13"/>
      <c r="M26" s="13"/>
      <c r="N26" s="13"/>
    </row>
    <row r="27" spans="1:14" s="20" customFormat="1" ht="16.5">
      <c r="B27" s="13"/>
      <c r="C27" s="21"/>
      <c r="D27" s="19"/>
      <c r="E27" s="22"/>
      <c r="F27" s="16"/>
      <c r="G27" s="16"/>
      <c r="H27" s="16"/>
      <c r="I27" s="13"/>
      <c r="J27" s="13"/>
      <c r="K27" s="13"/>
      <c r="L27" s="13"/>
      <c r="M27" s="13"/>
      <c r="N27" s="13"/>
    </row>
    <row r="28" spans="1:14">
      <c r="A28" s="1"/>
      <c r="B28" s="2"/>
      <c r="C28" s="3"/>
      <c r="D28" s="4"/>
      <c r="E28" s="5"/>
      <c r="F28" s="6"/>
      <c r="G28" s="6"/>
      <c r="H28" s="6"/>
      <c r="L28" s="2"/>
      <c r="M28" s="2"/>
      <c r="N28" s="2"/>
    </row>
    <row r="29" spans="1:14" s="20" customFormat="1" ht="16.5">
      <c r="B29" s="13"/>
      <c r="C29" s="21"/>
      <c r="D29" s="19"/>
      <c r="E29" s="22"/>
      <c r="F29" s="16"/>
      <c r="G29" s="16"/>
      <c r="H29" s="16"/>
      <c r="I29" s="13"/>
      <c r="J29" s="13"/>
      <c r="K29" s="13"/>
      <c r="L29" s="13"/>
      <c r="M29" s="13"/>
      <c r="N29" s="13"/>
    </row>
    <row r="30" spans="1:14">
      <c r="A30" s="1"/>
      <c r="B30" s="2"/>
      <c r="C30" s="3"/>
      <c r="D30" s="4"/>
      <c r="E30" s="5"/>
      <c r="F30" s="6"/>
      <c r="G30" s="6"/>
      <c r="H30" s="6"/>
      <c r="L30" s="2"/>
      <c r="M30" s="2"/>
      <c r="N30" s="2"/>
    </row>
    <row r="31" spans="1:14" s="20" customFormat="1" ht="16.5">
      <c r="B31" s="13"/>
      <c r="C31" s="21"/>
      <c r="D31" s="19"/>
      <c r="E31" s="22"/>
      <c r="F31" s="16"/>
      <c r="G31" s="16"/>
      <c r="H31" s="16"/>
      <c r="I31" s="13"/>
      <c r="J31" s="13"/>
      <c r="K31" s="13"/>
      <c r="L31" s="13"/>
      <c r="M31" s="13"/>
      <c r="N31" s="13"/>
    </row>
    <row r="32" spans="1:14">
      <c r="A32" s="1"/>
      <c r="B32" s="2"/>
      <c r="C32" s="3"/>
      <c r="D32" s="4"/>
      <c r="E32" s="5"/>
      <c r="F32" s="6"/>
      <c r="G32" s="6"/>
      <c r="H32" s="6"/>
      <c r="L32" s="2"/>
      <c r="M32" s="2"/>
      <c r="N32" s="2"/>
    </row>
    <row r="33" spans="1:37">
      <c r="A33" s="1"/>
      <c r="B33" s="2"/>
      <c r="C33" s="3"/>
      <c r="D33" s="4"/>
      <c r="E33" s="5"/>
      <c r="F33" s="6"/>
      <c r="G33" s="6"/>
      <c r="H33" s="6"/>
      <c r="L33" s="2"/>
      <c r="M33" s="2"/>
      <c r="N33" s="2"/>
    </row>
    <row r="34" spans="1:37">
      <c r="A34" s="23" t="s">
        <v>2</v>
      </c>
      <c r="B34" s="8" t="s">
        <v>61</v>
      </c>
      <c r="C34" s="3"/>
      <c r="D34" s="24"/>
      <c r="E34" s="25"/>
      <c r="F34" s="6"/>
      <c r="G34" s="6"/>
      <c r="H34" s="6"/>
    </row>
    <row r="35" spans="1:37">
      <c r="A35" s="23" t="s">
        <v>142</v>
      </c>
      <c r="B35" s="8"/>
      <c r="C35" s="3"/>
      <c r="D35" s="24"/>
      <c r="E35" s="25"/>
      <c r="F35" s="6"/>
      <c r="G35" s="6"/>
      <c r="H35" s="6"/>
    </row>
    <row r="36" spans="1:37" ht="16.5">
      <c r="A36" s="23" t="s">
        <v>143</v>
      </c>
      <c r="B36" s="26" t="s">
        <v>64</v>
      </c>
      <c r="C36" s="3"/>
      <c r="D36" s="24"/>
      <c r="E36" s="25"/>
      <c r="F36" s="12"/>
      <c r="G36" s="13"/>
      <c r="H36" s="14"/>
      <c r="I36" s="6"/>
    </row>
    <row r="37" spans="1:37" ht="18">
      <c r="A37" s="23" t="s">
        <v>144</v>
      </c>
      <c r="B37" s="1"/>
      <c r="C37" s="27"/>
      <c r="D37" s="28"/>
      <c r="E37" s="29"/>
      <c r="F37" s="13"/>
      <c r="G37" s="16"/>
      <c r="H37" s="30"/>
      <c r="I37" s="31"/>
    </row>
    <row r="38" spans="1:37">
      <c r="A38" s="32" t="s">
        <v>3</v>
      </c>
      <c r="B38" s="33" t="s">
        <v>4</v>
      </c>
      <c r="C38" s="34" t="s">
        <v>5</v>
      </c>
      <c r="D38" s="35" t="s">
        <v>6</v>
      </c>
      <c r="E38" s="36"/>
      <c r="F38" s="33" t="s">
        <v>7</v>
      </c>
      <c r="G38" s="33"/>
      <c r="H38" s="33" t="s">
        <v>8</v>
      </c>
      <c r="I38" s="37"/>
      <c r="J38" s="38" t="s">
        <v>9</v>
      </c>
      <c r="K38" s="37"/>
      <c r="L38" s="33" t="s">
        <v>10</v>
      </c>
      <c r="M38" s="33"/>
      <c r="N38" s="33"/>
      <c r="O38" s="33"/>
    </row>
    <row r="39" spans="1:37">
      <c r="A39" s="32" t="s">
        <v>11</v>
      </c>
      <c r="B39" s="33" t="s">
        <v>12</v>
      </c>
      <c r="C39" s="34"/>
      <c r="D39" s="35"/>
      <c r="E39" s="36"/>
      <c r="F39" s="33" t="s">
        <v>13</v>
      </c>
      <c r="G39" s="33" t="s">
        <v>14</v>
      </c>
      <c r="H39" s="33" t="s">
        <v>15</v>
      </c>
      <c r="I39" s="37"/>
      <c r="J39" s="38" t="s">
        <v>16</v>
      </c>
      <c r="K39" s="37"/>
      <c r="L39" s="33" t="s">
        <v>17</v>
      </c>
      <c r="M39" s="33"/>
      <c r="N39" s="33"/>
      <c r="O39" s="33"/>
      <c r="Q39" s="39"/>
      <c r="R39" s="8"/>
      <c r="S39" s="39"/>
      <c r="T39" s="2"/>
      <c r="U39" s="39"/>
      <c r="V39" s="6"/>
      <c r="W39" s="6"/>
      <c r="X39" s="6"/>
      <c r="Y39" s="6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7">
      <c r="A40" s="40"/>
      <c r="B40" s="33" t="s">
        <v>18</v>
      </c>
      <c r="C40" s="34"/>
      <c r="D40" s="35"/>
      <c r="E40" s="41" t="s">
        <v>19</v>
      </c>
      <c r="F40" s="35" t="s">
        <v>20</v>
      </c>
      <c r="G40" s="35" t="s">
        <v>21</v>
      </c>
      <c r="H40" s="35" t="s">
        <v>22</v>
      </c>
      <c r="I40" s="33" t="s">
        <v>23</v>
      </c>
      <c r="J40" s="33" t="s">
        <v>24</v>
      </c>
      <c r="K40" s="33" t="s">
        <v>25</v>
      </c>
      <c r="L40" s="33" t="s">
        <v>26</v>
      </c>
      <c r="M40" s="33" t="s">
        <v>27</v>
      </c>
      <c r="N40" s="33" t="s">
        <v>28</v>
      </c>
      <c r="O40" s="33" t="s">
        <v>29</v>
      </c>
      <c r="Q40" s="39"/>
      <c r="R40" s="8"/>
      <c r="S40" s="39"/>
      <c r="T40" s="2"/>
      <c r="U40" s="39"/>
      <c r="V40" s="6"/>
      <c r="W40" s="6"/>
      <c r="X40" s="6"/>
      <c r="Y40" s="6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7" ht="18">
      <c r="A41" s="32" t="s">
        <v>30</v>
      </c>
      <c r="B41" s="32" t="s">
        <v>31</v>
      </c>
      <c r="C41" s="42"/>
      <c r="D41" s="34"/>
      <c r="E41" s="43" t="s">
        <v>32</v>
      </c>
      <c r="F41" s="32" t="s">
        <v>33</v>
      </c>
      <c r="G41" s="32" t="s">
        <v>34</v>
      </c>
      <c r="H41" s="32" t="s">
        <v>35</v>
      </c>
      <c r="I41" s="32" t="s">
        <v>36</v>
      </c>
      <c r="J41" s="32" t="s">
        <v>37</v>
      </c>
      <c r="K41" s="32" t="s">
        <v>38</v>
      </c>
      <c r="L41" s="32" t="s">
        <v>39</v>
      </c>
      <c r="M41" s="32" t="s">
        <v>40</v>
      </c>
      <c r="N41" s="32" t="s">
        <v>41</v>
      </c>
      <c r="O41" s="32" t="s">
        <v>42</v>
      </c>
      <c r="Q41" s="7"/>
      <c r="R41" s="8"/>
      <c r="S41" s="7"/>
      <c r="T41" s="8"/>
      <c r="U41" s="8"/>
      <c r="V41" s="2"/>
      <c r="W41" s="8"/>
      <c r="X41" s="8"/>
      <c r="Y41" s="8"/>
      <c r="Z41" s="2"/>
      <c r="AA41" s="44"/>
      <c r="AB41" s="45"/>
      <c r="AC41" s="2"/>
      <c r="AD41" s="8"/>
      <c r="AE41" s="8"/>
      <c r="AF41" s="8"/>
      <c r="AG41" s="8"/>
      <c r="AH41" s="2"/>
      <c r="AI41" s="2"/>
      <c r="AJ41" s="2"/>
    </row>
    <row r="42" spans="1:37">
      <c r="A42" s="40"/>
      <c r="B42" s="33" t="s">
        <v>43</v>
      </c>
      <c r="C42" s="46"/>
      <c r="D42" s="35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37">
      <c r="A43" s="40" t="s">
        <v>92</v>
      </c>
      <c r="B43" s="37" t="s">
        <v>90</v>
      </c>
      <c r="C43" s="46" t="s">
        <v>58</v>
      </c>
      <c r="D43" s="47"/>
      <c r="E43" s="36">
        <f>16.6/250*220</f>
        <v>14.608000000000001</v>
      </c>
      <c r="F43" s="48">
        <f>10.1/250*220</f>
        <v>8.8879999999999999</v>
      </c>
      <c r="G43" s="48">
        <f>30.8/250*220</f>
        <v>27.103999999999999</v>
      </c>
      <c r="H43" s="48">
        <v>210</v>
      </c>
      <c r="I43" s="48">
        <f>0.5/250*220</f>
        <v>0.44</v>
      </c>
      <c r="J43" s="48">
        <f>0.9/250*220</f>
        <v>0.79199999999999993</v>
      </c>
      <c r="K43" s="48">
        <f>1.5/250*220</f>
        <v>1.32</v>
      </c>
      <c r="L43" s="48">
        <v>53.4</v>
      </c>
      <c r="M43" s="48">
        <v>100.8</v>
      </c>
      <c r="N43" s="48">
        <v>8.33</v>
      </c>
      <c r="O43" s="48">
        <f>1.6/250*220</f>
        <v>1.4080000000000001</v>
      </c>
    </row>
    <row r="44" spans="1:37">
      <c r="A44" s="40" t="s">
        <v>161</v>
      </c>
      <c r="B44" s="49" t="s">
        <v>91</v>
      </c>
      <c r="C44" s="46" t="s">
        <v>149</v>
      </c>
      <c r="D44" s="50"/>
      <c r="E44" s="36">
        <v>6.44</v>
      </c>
      <c r="F44" s="37">
        <v>17.5</v>
      </c>
      <c r="G44" s="37">
        <v>39.56</v>
      </c>
      <c r="H44" s="37">
        <v>225</v>
      </c>
      <c r="I44" s="37">
        <v>7.0000000000000007E-2</v>
      </c>
      <c r="J44" s="37">
        <v>0</v>
      </c>
      <c r="K44" s="37">
        <v>0.5</v>
      </c>
      <c r="L44" s="37">
        <v>171.2</v>
      </c>
      <c r="M44" s="37">
        <v>163.80000000000001</v>
      </c>
      <c r="N44" s="37">
        <v>12.5</v>
      </c>
      <c r="O44" s="37">
        <v>1.75</v>
      </c>
    </row>
    <row r="45" spans="1:37">
      <c r="A45" s="40" t="s">
        <v>159</v>
      </c>
      <c r="B45" s="37" t="s">
        <v>160</v>
      </c>
      <c r="C45" s="46" t="s">
        <v>58</v>
      </c>
      <c r="D45" s="47"/>
      <c r="E45" s="36">
        <v>0.1</v>
      </c>
      <c r="F45" s="37">
        <v>0</v>
      </c>
      <c r="G45" s="37">
        <v>10.199999999999999</v>
      </c>
      <c r="H45" s="37">
        <v>42.3</v>
      </c>
      <c r="I45" s="37">
        <v>0</v>
      </c>
      <c r="J45" s="37">
        <v>2.8</v>
      </c>
      <c r="K45" s="37">
        <v>0</v>
      </c>
      <c r="L45" s="37">
        <v>16</v>
      </c>
      <c r="M45" s="37">
        <v>7</v>
      </c>
      <c r="N45" s="37">
        <v>0</v>
      </c>
      <c r="O45" s="37">
        <v>0</v>
      </c>
      <c r="P45" s="2"/>
      <c r="R45" s="39"/>
      <c r="S45" s="8"/>
      <c r="T45" s="39"/>
      <c r="U45" s="2"/>
      <c r="V45" s="39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55" customFormat="1">
      <c r="A46" s="51"/>
      <c r="B46" s="51" t="s">
        <v>44</v>
      </c>
      <c r="C46" s="52"/>
      <c r="D46" s="52"/>
      <c r="E46" s="53">
        <f t="shared" ref="E46:O46" si="0">SUM(E43:E45)</f>
        <v>21.148000000000003</v>
      </c>
      <c r="F46" s="54">
        <f t="shared" si="0"/>
        <v>26.387999999999998</v>
      </c>
      <c r="G46" s="54">
        <f t="shared" si="0"/>
        <v>76.864000000000004</v>
      </c>
      <c r="H46" s="54">
        <f t="shared" si="0"/>
        <v>477.3</v>
      </c>
      <c r="I46" s="54">
        <f t="shared" si="0"/>
        <v>0.51</v>
      </c>
      <c r="J46" s="54">
        <f t="shared" si="0"/>
        <v>3.5919999999999996</v>
      </c>
      <c r="K46" s="54">
        <f t="shared" si="0"/>
        <v>1.82</v>
      </c>
      <c r="L46" s="54">
        <f t="shared" si="0"/>
        <v>240.6</v>
      </c>
      <c r="M46" s="54">
        <f t="shared" si="0"/>
        <v>271.60000000000002</v>
      </c>
      <c r="N46" s="54">
        <f t="shared" si="0"/>
        <v>20.83</v>
      </c>
      <c r="O46" s="54">
        <f t="shared" si="0"/>
        <v>3.1580000000000004</v>
      </c>
    </row>
    <row r="47" spans="1:37" s="55" customFormat="1">
      <c r="A47" s="51"/>
      <c r="B47" s="51"/>
      <c r="C47" s="52"/>
      <c r="D47" s="52"/>
      <c r="E47" s="56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37">
      <c r="A48" s="40"/>
      <c r="B48" s="33" t="s">
        <v>45</v>
      </c>
      <c r="C48" s="46"/>
      <c r="D48" s="35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"/>
    </row>
    <row r="49" spans="1:253">
      <c r="A49" s="40" t="s">
        <v>101</v>
      </c>
      <c r="B49" s="37" t="s">
        <v>102</v>
      </c>
      <c r="C49" s="46" t="s">
        <v>150</v>
      </c>
      <c r="D49" s="47"/>
      <c r="E49" s="36">
        <f>0.85</f>
        <v>0.85</v>
      </c>
      <c r="F49" s="37">
        <f>3.05</f>
        <v>3.05</v>
      </c>
      <c r="G49" s="37">
        <v>5.0199999999999996</v>
      </c>
      <c r="H49" s="37">
        <v>52.44</v>
      </c>
      <c r="I49" s="37">
        <v>5.3999999999999999E-2</v>
      </c>
      <c r="J49" s="37">
        <v>5.7</v>
      </c>
      <c r="K49" s="37">
        <v>0.18</v>
      </c>
      <c r="L49" s="37">
        <v>22.42</v>
      </c>
      <c r="M49" s="37">
        <v>75.599999999999994</v>
      </c>
      <c r="N49" s="37">
        <v>9.1</v>
      </c>
      <c r="O49" s="37">
        <v>0.3</v>
      </c>
      <c r="P49" s="2"/>
    </row>
    <row r="50" spans="1:253" s="59" customFormat="1" ht="25.5">
      <c r="A50" s="40" t="s">
        <v>73</v>
      </c>
      <c r="B50" s="57" t="s">
        <v>168</v>
      </c>
      <c r="C50" s="46" t="s">
        <v>50</v>
      </c>
      <c r="D50" s="50"/>
      <c r="E50" s="36">
        <v>9.27</v>
      </c>
      <c r="F50" s="37">
        <v>8.64</v>
      </c>
      <c r="G50" s="37">
        <v>14.6</v>
      </c>
      <c r="H50" s="37">
        <v>173.96</v>
      </c>
      <c r="I50" s="37">
        <v>0</v>
      </c>
      <c r="J50" s="37">
        <v>3.5</v>
      </c>
      <c r="K50" s="37">
        <v>0.33</v>
      </c>
      <c r="L50" s="37">
        <v>60.7</v>
      </c>
      <c r="M50" s="37">
        <v>2.2999999999999998</v>
      </c>
      <c r="N50" s="37">
        <v>23.5</v>
      </c>
      <c r="O50" s="37">
        <v>1.6</v>
      </c>
      <c r="P50" s="1"/>
      <c r="Q50" s="1"/>
      <c r="R50" s="1"/>
      <c r="S50" s="1"/>
      <c r="T50" s="58"/>
      <c r="V50" s="60"/>
      <c r="X50" s="60"/>
      <c r="Z50" s="61"/>
      <c r="AB50" s="62"/>
      <c r="AK50" s="1"/>
      <c r="AL50" s="1"/>
      <c r="AM50" s="1"/>
      <c r="AN50" s="1"/>
      <c r="AO50" s="58"/>
      <c r="AQ50" s="60"/>
      <c r="AS50" s="60"/>
      <c r="AU50" s="61"/>
      <c r="AW50" s="62"/>
      <c r="BF50" s="1"/>
      <c r="BG50" s="1"/>
      <c r="BH50" s="1"/>
      <c r="BI50" s="1"/>
      <c r="BJ50" s="58"/>
      <c r="BL50" s="60"/>
      <c r="BN50" s="60"/>
      <c r="BP50" s="61"/>
      <c r="BR50" s="62"/>
      <c r="CA50" s="1"/>
      <c r="CB50" s="1"/>
      <c r="CC50" s="1"/>
      <c r="CD50" s="1"/>
      <c r="CE50" s="58"/>
      <c r="CG50" s="60"/>
      <c r="CI50" s="60"/>
      <c r="CK50" s="61"/>
      <c r="CM50" s="62"/>
      <c r="CV50" s="1"/>
      <c r="CW50" s="1"/>
      <c r="CX50" s="1"/>
      <c r="CY50" s="1"/>
      <c r="CZ50" s="58"/>
      <c r="DB50" s="60"/>
      <c r="DD50" s="60"/>
      <c r="DF50" s="61"/>
      <c r="DH50" s="62"/>
      <c r="DQ50" s="1"/>
      <c r="DR50" s="1"/>
      <c r="DS50" s="1"/>
      <c r="DT50" s="1"/>
      <c r="DU50" s="58"/>
      <c r="DW50" s="60"/>
      <c r="DY50" s="60"/>
      <c r="EA50" s="61"/>
      <c r="EC50" s="62"/>
      <c r="EL50" s="1"/>
      <c r="EM50" s="1"/>
      <c r="EN50" s="1"/>
      <c r="EO50" s="1"/>
      <c r="EP50" s="58"/>
      <c r="ER50" s="60"/>
      <c r="ET50" s="60"/>
      <c r="EV50" s="61"/>
      <c r="EX50" s="62"/>
      <c r="FG50" s="1"/>
      <c r="FH50" s="1"/>
      <c r="FI50" s="1"/>
      <c r="FJ50" s="1"/>
      <c r="FK50" s="58"/>
      <c r="FM50" s="60"/>
      <c r="FO50" s="60"/>
      <c r="FQ50" s="61"/>
      <c r="FS50" s="62"/>
      <c r="GB50" s="1"/>
      <c r="GC50" s="1"/>
      <c r="GD50" s="1"/>
      <c r="GE50" s="1"/>
      <c r="GF50" s="58"/>
      <c r="GH50" s="60"/>
      <c r="GJ50" s="60"/>
      <c r="GL50" s="61"/>
      <c r="GN50" s="62"/>
      <c r="GW50" s="1"/>
      <c r="GX50" s="1"/>
      <c r="GY50" s="1"/>
      <c r="GZ50" s="1"/>
      <c r="HA50" s="58"/>
      <c r="HC50" s="60"/>
      <c r="HE50" s="60"/>
      <c r="HG50" s="61"/>
      <c r="HI50" s="62"/>
      <c r="HR50" s="1"/>
      <c r="HS50" s="1"/>
      <c r="HT50" s="1"/>
      <c r="HU50" s="1"/>
      <c r="HV50" s="58"/>
      <c r="HX50" s="60"/>
      <c r="HZ50" s="60"/>
      <c r="IB50" s="61"/>
      <c r="ID50" s="62"/>
      <c r="IM50" s="1"/>
      <c r="IN50" s="1"/>
      <c r="IO50" s="1"/>
      <c r="IP50" s="1"/>
      <c r="IQ50" s="58"/>
      <c r="IS50" s="60"/>
    </row>
    <row r="51" spans="1:253">
      <c r="A51" s="40" t="s">
        <v>87</v>
      </c>
      <c r="B51" s="37" t="s">
        <v>103</v>
      </c>
      <c r="C51" s="46" t="s">
        <v>169</v>
      </c>
      <c r="D51" s="47"/>
      <c r="E51" s="36">
        <v>10.28</v>
      </c>
      <c r="F51" s="37">
        <v>8.27</v>
      </c>
      <c r="G51" s="37">
        <v>2.64</v>
      </c>
      <c r="H51" s="37">
        <v>126</v>
      </c>
      <c r="I51" s="37">
        <v>0.04</v>
      </c>
      <c r="J51" s="37">
        <v>0.4</v>
      </c>
      <c r="K51" s="37">
        <v>0.3</v>
      </c>
      <c r="L51" s="37">
        <v>1.94</v>
      </c>
      <c r="M51" s="37">
        <v>0</v>
      </c>
      <c r="N51" s="37">
        <v>0</v>
      </c>
      <c r="O51" s="37">
        <v>0.76</v>
      </c>
    </row>
    <row r="52" spans="1:253">
      <c r="A52" s="40" t="s">
        <v>72</v>
      </c>
      <c r="B52" s="37" t="s">
        <v>138</v>
      </c>
      <c r="C52" s="46" t="s">
        <v>77</v>
      </c>
      <c r="D52" s="47"/>
      <c r="E52" s="36">
        <v>6.6</v>
      </c>
      <c r="F52" s="37">
        <v>7.2</v>
      </c>
      <c r="G52" s="37">
        <v>41.2</v>
      </c>
      <c r="H52" s="37">
        <v>227.3</v>
      </c>
      <c r="I52" s="63">
        <v>0.02</v>
      </c>
      <c r="J52" s="37">
        <v>1.2</v>
      </c>
      <c r="K52" s="37">
        <v>0.3</v>
      </c>
      <c r="L52" s="37">
        <v>1.42</v>
      </c>
      <c r="M52" s="37">
        <v>121</v>
      </c>
      <c r="N52" s="37">
        <v>6.8</v>
      </c>
      <c r="O52" s="37">
        <v>4.5</v>
      </c>
    </row>
    <row r="53" spans="1:253">
      <c r="A53" s="40" t="s">
        <v>68</v>
      </c>
      <c r="B53" s="37" t="s">
        <v>167</v>
      </c>
      <c r="C53" s="46" t="s">
        <v>58</v>
      </c>
      <c r="D53" s="47"/>
      <c r="E53" s="36">
        <v>0.6</v>
      </c>
      <c r="F53" s="37">
        <v>0</v>
      </c>
      <c r="G53" s="37">
        <v>16.5</v>
      </c>
      <c r="H53" s="37">
        <v>128</v>
      </c>
      <c r="I53" s="37">
        <v>0.01</v>
      </c>
      <c r="J53" s="37">
        <v>68</v>
      </c>
      <c r="K53" s="37">
        <v>0.6</v>
      </c>
      <c r="L53" s="37">
        <v>7</v>
      </c>
      <c r="M53" s="37">
        <v>20</v>
      </c>
      <c r="N53" s="37">
        <v>8</v>
      </c>
      <c r="O53" s="37">
        <v>0.15</v>
      </c>
    </row>
    <row r="54" spans="1:253">
      <c r="A54" s="40" t="s">
        <v>65</v>
      </c>
      <c r="B54" s="37" t="s">
        <v>46</v>
      </c>
      <c r="C54" s="46" t="s">
        <v>59</v>
      </c>
      <c r="D54" s="46"/>
      <c r="E54" s="36">
        <v>2.2999999999999998</v>
      </c>
      <c r="F54" s="48">
        <v>0.9</v>
      </c>
      <c r="G54" s="37">
        <v>15.8</v>
      </c>
      <c r="H54" s="37">
        <v>78.48</v>
      </c>
      <c r="I54" s="37">
        <v>0.5</v>
      </c>
      <c r="J54" s="37">
        <v>0</v>
      </c>
      <c r="K54" s="37">
        <v>0.52</v>
      </c>
      <c r="L54" s="37">
        <v>6.67</v>
      </c>
      <c r="M54" s="37">
        <v>25.76</v>
      </c>
      <c r="N54" s="37">
        <v>10</v>
      </c>
      <c r="O54" s="37">
        <v>0.6</v>
      </c>
    </row>
    <row r="55" spans="1:253">
      <c r="A55" s="40" t="s">
        <v>65</v>
      </c>
      <c r="B55" s="37" t="s">
        <v>67</v>
      </c>
      <c r="C55" s="46" t="s">
        <v>74</v>
      </c>
      <c r="D55" s="46"/>
      <c r="E55" s="36">
        <v>2.64</v>
      </c>
      <c r="F55" s="48">
        <v>0.48</v>
      </c>
      <c r="G55" s="37">
        <v>13.36</v>
      </c>
      <c r="H55" s="37">
        <v>69.599999999999994</v>
      </c>
      <c r="I55" s="37">
        <v>0.7</v>
      </c>
      <c r="J55" s="37">
        <v>0</v>
      </c>
      <c r="K55" s="37">
        <v>0.56000000000000005</v>
      </c>
      <c r="L55" s="37">
        <v>14</v>
      </c>
      <c r="M55" s="37">
        <v>63.2</v>
      </c>
      <c r="N55" s="37">
        <v>18.8</v>
      </c>
      <c r="O55" s="37">
        <v>1.56</v>
      </c>
    </row>
    <row r="56" spans="1:253" s="64" customFormat="1">
      <c r="A56" s="32"/>
      <c r="B56" s="33" t="s">
        <v>47</v>
      </c>
      <c r="C56" s="34"/>
      <c r="D56" s="35"/>
      <c r="E56" s="41">
        <v>29.48</v>
      </c>
      <c r="F56" s="33">
        <f>SUM(F49:F55)</f>
        <v>28.54</v>
      </c>
      <c r="G56" s="33">
        <f>SUM(G49:G55)</f>
        <v>109.12</v>
      </c>
      <c r="H56" s="33">
        <f>SUM(H49:H55)</f>
        <v>855.78000000000009</v>
      </c>
      <c r="I56" s="33">
        <v>0.224</v>
      </c>
      <c r="J56" s="33">
        <f t="shared" ref="J56:O56" si="1">SUM(J49:J55)</f>
        <v>78.8</v>
      </c>
      <c r="K56" s="33">
        <f t="shared" si="1"/>
        <v>2.79</v>
      </c>
      <c r="L56" s="33">
        <f t="shared" si="1"/>
        <v>114.15</v>
      </c>
      <c r="M56" s="33">
        <f t="shared" si="1"/>
        <v>307.85999999999996</v>
      </c>
      <c r="N56" s="33">
        <f t="shared" si="1"/>
        <v>76.2</v>
      </c>
      <c r="O56" s="33">
        <f t="shared" si="1"/>
        <v>9.4700000000000006</v>
      </c>
    </row>
    <row r="57" spans="1:253">
      <c r="A57" s="40"/>
      <c r="B57" s="33" t="s">
        <v>47</v>
      </c>
      <c r="C57" s="46"/>
      <c r="D57" s="47"/>
      <c r="E57" s="65">
        <f>SUM(E46+E56)</f>
        <v>50.628</v>
      </c>
      <c r="F57" s="65">
        <f t="shared" ref="F57:O57" si="2">SUM(F46+F56)</f>
        <v>54.927999999999997</v>
      </c>
      <c r="G57" s="65">
        <f t="shared" si="2"/>
        <v>185.98400000000001</v>
      </c>
      <c r="H57" s="65">
        <f t="shared" si="2"/>
        <v>1333.0800000000002</v>
      </c>
      <c r="I57" s="65">
        <f t="shared" si="2"/>
        <v>0.73399999999999999</v>
      </c>
      <c r="J57" s="65">
        <f t="shared" si="2"/>
        <v>82.391999999999996</v>
      </c>
      <c r="K57" s="65">
        <f t="shared" si="2"/>
        <v>4.6100000000000003</v>
      </c>
      <c r="L57" s="65">
        <f t="shared" si="2"/>
        <v>354.75</v>
      </c>
      <c r="M57" s="65">
        <f t="shared" si="2"/>
        <v>579.46</v>
      </c>
      <c r="N57" s="65">
        <f t="shared" si="2"/>
        <v>97.03</v>
      </c>
      <c r="O57" s="65">
        <f t="shared" si="2"/>
        <v>12.628</v>
      </c>
    </row>
    <row r="58" spans="1:253" s="67" customFormat="1" ht="11.25">
      <c r="A58" s="66"/>
      <c r="C58" s="68"/>
      <c r="D58" s="69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253" s="73" customFormat="1" ht="11.25">
      <c r="A59" s="72"/>
      <c r="C59" s="74"/>
      <c r="D59" s="75"/>
      <c r="E59" s="76"/>
      <c r="F59" s="77"/>
      <c r="G59" s="77"/>
      <c r="H59" s="77"/>
      <c r="I59" s="71"/>
      <c r="J59" s="71"/>
      <c r="K59" s="71"/>
      <c r="L59" s="78"/>
      <c r="M59" s="78"/>
      <c r="N59" s="78"/>
      <c r="O59" s="78"/>
    </row>
    <row r="60" spans="1:253" s="73" customFormat="1" ht="11.25">
      <c r="A60" s="72"/>
      <c r="C60" s="74"/>
      <c r="D60" s="75"/>
      <c r="E60" s="76"/>
      <c r="F60" s="77"/>
      <c r="G60" s="77"/>
      <c r="H60" s="77"/>
      <c r="I60" s="71"/>
      <c r="J60" s="71"/>
      <c r="K60" s="71"/>
      <c r="L60" s="78"/>
      <c r="M60" s="78"/>
      <c r="N60" s="78"/>
      <c r="O60" s="78"/>
    </row>
    <row r="61" spans="1:253" s="73" customFormat="1" ht="11.25">
      <c r="A61" s="72"/>
      <c r="C61" s="74"/>
      <c r="D61" s="75"/>
      <c r="E61" s="76"/>
      <c r="F61" s="77"/>
      <c r="G61" s="77"/>
      <c r="H61" s="77"/>
      <c r="I61" s="71"/>
      <c r="J61" s="71"/>
      <c r="K61" s="71"/>
      <c r="L61" s="78"/>
      <c r="M61" s="78"/>
      <c r="N61" s="78"/>
      <c r="O61" s="78"/>
    </row>
    <row r="62" spans="1:253" s="73" customFormat="1" ht="11.25">
      <c r="A62" s="72"/>
      <c r="C62" s="74"/>
      <c r="D62" s="75"/>
      <c r="E62" s="79"/>
      <c r="F62" s="74"/>
      <c r="G62" s="74"/>
      <c r="H62" s="74"/>
      <c r="I62" s="80"/>
      <c r="J62" s="80"/>
      <c r="K62" s="80"/>
    </row>
    <row r="63" spans="1:253">
      <c r="A63" s="23" t="s">
        <v>48</v>
      </c>
      <c r="B63" s="8" t="s">
        <v>62</v>
      </c>
      <c r="C63" s="3"/>
      <c r="D63" s="24"/>
      <c r="E63" s="25"/>
      <c r="F63" s="6"/>
      <c r="G63" s="6"/>
      <c r="H63" s="6"/>
    </row>
    <row r="64" spans="1:253">
      <c r="A64" s="23" t="s">
        <v>142</v>
      </c>
      <c r="B64" s="8"/>
      <c r="C64" s="3"/>
      <c r="D64" s="24"/>
      <c r="E64" s="25"/>
      <c r="F64" s="6"/>
      <c r="G64" s="6"/>
      <c r="H64" s="6"/>
    </row>
    <row r="65" spans="1:36" ht="16.5">
      <c r="A65" s="23" t="s">
        <v>145</v>
      </c>
      <c r="B65" s="8"/>
      <c r="C65" s="3"/>
      <c r="D65" s="24"/>
      <c r="E65" s="25"/>
      <c r="F65" s="12"/>
      <c r="G65" s="13"/>
      <c r="H65" s="14"/>
      <c r="I65" s="6"/>
    </row>
    <row r="66" spans="1:36" ht="18">
      <c r="A66" s="23" t="s">
        <v>144</v>
      </c>
      <c r="B66" s="1"/>
      <c r="C66" s="27"/>
      <c r="D66" s="28"/>
      <c r="E66" s="29"/>
      <c r="F66" s="13"/>
      <c r="G66" s="16"/>
      <c r="H66" s="30"/>
      <c r="I66" s="31"/>
    </row>
    <row r="67" spans="1:36">
      <c r="A67" s="32" t="s">
        <v>3</v>
      </c>
      <c r="B67" s="33" t="s">
        <v>4</v>
      </c>
      <c r="C67" s="34" t="s">
        <v>5</v>
      </c>
      <c r="D67" s="35" t="s">
        <v>6</v>
      </c>
      <c r="E67" s="36"/>
      <c r="F67" s="33" t="s">
        <v>7</v>
      </c>
      <c r="G67" s="33"/>
      <c r="H67" s="33" t="s">
        <v>8</v>
      </c>
      <c r="I67" s="37"/>
      <c r="J67" s="38" t="s">
        <v>9</v>
      </c>
      <c r="K67" s="37"/>
      <c r="L67" s="33" t="s">
        <v>10</v>
      </c>
      <c r="M67" s="33"/>
      <c r="N67" s="33"/>
      <c r="O67" s="33"/>
    </row>
    <row r="68" spans="1:36">
      <c r="A68" s="32" t="s">
        <v>11</v>
      </c>
      <c r="B68" s="33" t="s">
        <v>12</v>
      </c>
      <c r="C68" s="34"/>
      <c r="D68" s="35"/>
      <c r="E68" s="36"/>
      <c r="F68" s="33" t="s">
        <v>13</v>
      </c>
      <c r="G68" s="33" t="s">
        <v>14</v>
      </c>
      <c r="H68" s="33" t="s">
        <v>15</v>
      </c>
      <c r="I68" s="37"/>
      <c r="J68" s="38" t="s">
        <v>16</v>
      </c>
      <c r="K68" s="37"/>
      <c r="L68" s="33" t="s">
        <v>17</v>
      </c>
      <c r="M68" s="33"/>
      <c r="N68" s="33"/>
      <c r="O68" s="33"/>
      <c r="Q68" s="39"/>
      <c r="R68" s="8"/>
      <c r="S68" s="39"/>
      <c r="T68" s="2"/>
      <c r="U68" s="39"/>
      <c r="V68" s="6"/>
      <c r="W68" s="6"/>
      <c r="X68" s="6"/>
      <c r="Y68" s="6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>
      <c r="A69" s="40"/>
      <c r="B69" s="33" t="s">
        <v>18</v>
      </c>
      <c r="C69" s="34"/>
      <c r="D69" s="35"/>
      <c r="E69" s="41" t="s">
        <v>19</v>
      </c>
      <c r="F69" s="35" t="s">
        <v>20</v>
      </c>
      <c r="G69" s="35" t="s">
        <v>21</v>
      </c>
      <c r="H69" s="35" t="s">
        <v>22</v>
      </c>
      <c r="I69" s="33" t="s">
        <v>23</v>
      </c>
      <c r="J69" s="33" t="s">
        <v>24</v>
      </c>
      <c r="K69" s="33" t="s">
        <v>25</v>
      </c>
      <c r="L69" s="33" t="s">
        <v>26</v>
      </c>
      <c r="M69" s="33" t="s">
        <v>27</v>
      </c>
      <c r="N69" s="33" t="s">
        <v>28</v>
      </c>
      <c r="O69" s="33" t="s">
        <v>29</v>
      </c>
      <c r="Q69" s="39"/>
      <c r="R69" s="8"/>
      <c r="S69" s="39"/>
      <c r="T69" s="2"/>
      <c r="U69" s="39"/>
      <c r="V69" s="6"/>
      <c r="W69" s="6"/>
      <c r="X69" s="6"/>
      <c r="Y69" s="6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8">
      <c r="A70" s="32" t="s">
        <v>30</v>
      </c>
      <c r="B70" s="32" t="s">
        <v>31</v>
      </c>
      <c r="C70" s="42"/>
      <c r="D70" s="34"/>
      <c r="E70" s="43" t="s">
        <v>32</v>
      </c>
      <c r="F70" s="32" t="s">
        <v>33</v>
      </c>
      <c r="G70" s="32" t="s">
        <v>34</v>
      </c>
      <c r="H70" s="32" t="s">
        <v>35</v>
      </c>
      <c r="I70" s="32" t="s">
        <v>36</v>
      </c>
      <c r="J70" s="32" t="s">
        <v>37</v>
      </c>
      <c r="K70" s="32" t="s">
        <v>38</v>
      </c>
      <c r="L70" s="32" t="s">
        <v>39</v>
      </c>
      <c r="M70" s="32" t="s">
        <v>40</v>
      </c>
      <c r="N70" s="32" t="s">
        <v>41</v>
      </c>
      <c r="O70" s="32" t="s">
        <v>42</v>
      </c>
      <c r="Q70" s="7"/>
      <c r="R70" s="8"/>
      <c r="S70" s="7"/>
      <c r="T70" s="8"/>
      <c r="U70" s="8"/>
      <c r="V70" s="2"/>
      <c r="W70" s="8"/>
      <c r="X70" s="8"/>
      <c r="Y70" s="8"/>
      <c r="Z70" s="2"/>
      <c r="AA70" s="44"/>
      <c r="AB70" s="45"/>
      <c r="AC70" s="2"/>
      <c r="AD70" s="8"/>
      <c r="AE70" s="8"/>
      <c r="AF70" s="8"/>
      <c r="AG70" s="8"/>
      <c r="AH70" s="2"/>
      <c r="AI70" s="2"/>
      <c r="AJ70" s="2"/>
    </row>
    <row r="71" spans="1:36">
      <c r="A71" s="40"/>
      <c r="B71" s="33" t="s">
        <v>43</v>
      </c>
      <c r="C71" s="46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36" ht="25.5">
      <c r="A72" s="40" t="s">
        <v>36</v>
      </c>
      <c r="B72" s="49" t="s">
        <v>89</v>
      </c>
      <c r="C72" s="186" t="s">
        <v>184</v>
      </c>
      <c r="D72" s="50"/>
      <c r="E72" s="36">
        <v>8.9</v>
      </c>
      <c r="F72" s="37">
        <v>9.1</v>
      </c>
      <c r="G72" s="48">
        <v>39.299999999999997</v>
      </c>
      <c r="H72" s="37">
        <v>110.2</v>
      </c>
      <c r="I72" s="37">
        <f>0.26/250*220</f>
        <v>0.22880000000000003</v>
      </c>
      <c r="J72" s="37">
        <v>0.9</v>
      </c>
      <c r="K72" s="37">
        <v>0.3</v>
      </c>
      <c r="L72" s="37">
        <v>0.86</v>
      </c>
      <c r="M72" s="37">
        <v>247.3</v>
      </c>
      <c r="N72" s="37">
        <v>18.3</v>
      </c>
      <c r="O72" s="37">
        <v>0.32</v>
      </c>
    </row>
    <row r="73" spans="1:36" ht="25.5">
      <c r="A73" s="180" t="s">
        <v>41</v>
      </c>
      <c r="B73" s="181" t="s">
        <v>157</v>
      </c>
      <c r="C73" s="182" t="s">
        <v>158</v>
      </c>
      <c r="D73" s="50"/>
      <c r="E73" s="48">
        <v>11.64</v>
      </c>
      <c r="F73" s="183">
        <v>28.7</v>
      </c>
      <c r="G73" s="37">
        <v>47.15</v>
      </c>
      <c r="H73" s="183">
        <v>293</v>
      </c>
      <c r="I73" s="37">
        <v>0.11</v>
      </c>
      <c r="J73" s="37">
        <v>0.18</v>
      </c>
      <c r="K73" s="37">
        <v>0.12</v>
      </c>
      <c r="L73" s="37">
        <v>381.2</v>
      </c>
      <c r="M73" s="37">
        <v>408.5</v>
      </c>
      <c r="N73" s="37">
        <v>34.200000000000003</v>
      </c>
      <c r="O73" s="37">
        <v>2.15</v>
      </c>
      <c r="P73" s="37"/>
    </row>
    <row r="74" spans="1:36">
      <c r="A74" s="40" t="s">
        <v>94</v>
      </c>
      <c r="B74" s="37" t="s">
        <v>162</v>
      </c>
      <c r="C74" s="46" t="s">
        <v>58</v>
      </c>
      <c r="D74" s="47"/>
      <c r="E74" s="36">
        <v>0</v>
      </c>
      <c r="F74" s="37">
        <v>0</v>
      </c>
      <c r="G74" s="37">
        <v>10</v>
      </c>
      <c r="H74" s="37">
        <v>38</v>
      </c>
      <c r="I74" s="37">
        <v>0.04</v>
      </c>
      <c r="J74" s="37">
        <v>0</v>
      </c>
      <c r="K74" s="37">
        <v>0</v>
      </c>
      <c r="L74" s="37">
        <v>16.3</v>
      </c>
      <c r="M74" s="37">
        <v>0.04</v>
      </c>
      <c r="N74" s="37">
        <v>4</v>
      </c>
      <c r="O74" s="37">
        <v>0.4</v>
      </c>
    </row>
    <row r="75" spans="1:36" s="64" customFormat="1">
      <c r="A75" s="32"/>
      <c r="B75" s="51" t="s">
        <v>44</v>
      </c>
      <c r="C75" s="34"/>
      <c r="D75" s="52"/>
      <c r="E75" s="41">
        <f>SUM(E72:E74)</f>
        <v>20.54</v>
      </c>
      <c r="F75" s="33">
        <f>SUM(F72:F74)</f>
        <v>37.799999999999997</v>
      </c>
      <c r="G75" s="33">
        <v>97.4</v>
      </c>
      <c r="H75" s="33">
        <f t="shared" ref="H75:O75" si="3">SUM(H72:H74)</f>
        <v>441.2</v>
      </c>
      <c r="I75" s="33">
        <f t="shared" si="3"/>
        <v>0.37880000000000003</v>
      </c>
      <c r="J75" s="33">
        <f t="shared" si="3"/>
        <v>1.08</v>
      </c>
      <c r="K75" s="33">
        <f t="shared" si="3"/>
        <v>0.42</v>
      </c>
      <c r="L75" s="33">
        <f t="shared" si="3"/>
        <v>398.36</v>
      </c>
      <c r="M75" s="33">
        <f t="shared" si="3"/>
        <v>655.83999999999992</v>
      </c>
      <c r="N75" s="33">
        <f t="shared" si="3"/>
        <v>56.5</v>
      </c>
      <c r="O75" s="33">
        <f t="shared" si="3"/>
        <v>2.8699999999999997</v>
      </c>
    </row>
    <row r="76" spans="1:36" s="64" customFormat="1">
      <c r="A76" s="32"/>
      <c r="B76" s="51"/>
      <c r="C76" s="34"/>
      <c r="D76" s="52"/>
      <c r="E76" s="41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36" s="84" customFormat="1">
      <c r="A77" s="82"/>
      <c r="B77" s="38" t="s">
        <v>45</v>
      </c>
      <c r="C77" s="81"/>
      <c r="D77" s="83"/>
      <c r="E77" s="36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36" s="84" customFormat="1">
      <c r="A78" s="40" t="s">
        <v>101</v>
      </c>
      <c r="B78" s="37" t="s">
        <v>132</v>
      </c>
      <c r="C78" s="81" t="s">
        <v>150</v>
      </c>
      <c r="D78" s="48"/>
      <c r="E78" s="36">
        <v>0.4</v>
      </c>
      <c r="F78" s="48">
        <f>2.51</f>
        <v>2.5099999999999998</v>
      </c>
      <c r="G78" s="48">
        <f>4.49</f>
        <v>4.49</v>
      </c>
      <c r="H78" s="48">
        <f>46.26</f>
        <v>46.26</v>
      </c>
      <c r="I78" s="48">
        <f>0.026</f>
        <v>2.5999999999999999E-2</v>
      </c>
      <c r="J78" s="48">
        <v>3.88</v>
      </c>
      <c r="K78" s="48">
        <v>1.3</v>
      </c>
      <c r="L78" s="48">
        <v>26.76</v>
      </c>
      <c r="M78" s="48">
        <f>25.18</f>
        <v>25.18</v>
      </c>
      <c r="N78" s="48">
        <f>11.14</f>
        <v>11.14</v>
      </c>
      <c r="O78" s="48">
        <f>0.79</f>
        <v>0.79</v>
      </c>
    </row>
    <row r="79" spans="1:36" s="84" customFormat="1" ht="25.5">
      <c r="A79" s="82" t="s">
        <v>71</v>
      </c>
      <c r="B79" s="85" t="s">
        <v>170</v>
      </c>
      <c r="C79" s="81" t="s">
        <v>148</v>
      </c>
      <c r="D79" s="48"/>
      <c r="E79" s="86">
        <v>1.81</v>
      </c>
      <c r="F79" s="48">
        <v>4.91</v>
      </c>
      <c r="G79" s="48">
        <v>125.25</v>
      </c>
      <c r="H79" s="48">
        <v>102.5</v>
      </c>
      <c r="I79" s="48">
        <v>0.05</v>
      </c>
      <c r="J79" s="48">
        <v>10.29</v>
      </c>
      <c r="K79" s="48">
        <v>0.1</v>
      </c>
      <c r="L79" s="48">
        <v>44.38</v>
      </c>
      <c r="M79" s="48">
        <v>53.23</v>
      </c>
      <c r="N79" s="48">
        <v>22.25</v>
      </c>
      <c r="O79" s="48">
        <v>1.19</v>
      </c>
    </row>
    <row r="80" spans="1:36" s="84" customFormat="1">
      <c r="A80" s="82" t="s">
        <v>105</v>
      </c>
      <c r="B80" s="85" t="s">
        <v>106</v>
      </c>
      <c r="C80" s="187" t="s">
        <v>104</v>
      </c>
      <c r="D80" s="48"/>
      <c r="E80" s="86">
        <f>17.65/80*90</f>
        <v>19.856249999999999</v>
      </c>
      <c r="F80" s="48">
        <f>14.58/80*90</f>
        <v>16.4025</v>
      </c>
      <c r="G80" s="48">
        <f>4.7/80*90</f>
        <v>5.2875000000000005</v>
      </c>
      <c r="H80" s="48">
        <f>221/80*90</f>
        <v>248.62500000000003</v>
      </c>
      <c r="I80" s="48">
        <f>0.05/80*90</f>
        <v>5.6250000000000001E-2</v>
      </c>
      <c r="J80" s="48">
        <f>0.015/80*90</f>
        <v>1.6875000000000001E-2</v>
      </c>
      <c r="K80" s="48">
        <f>0.12/80*90</f>
        <v>0.13500000000000001</v>
      </c>
      <c r="L80" s="48">
        <f>78.42/80*90</f>
        <v>88.222500000000011</v>
      </c>
      <c r="M80" s="48">
        <f>386.2</f>
        <v>386.2</v>
      </c>
      <c r="N80" s="48">
        <f>20.3/80*90</f>
        <v>22.837500000000002</v>
      </c>
      <c r="O80" s="48">
        <f>1.62/80*90</f>
        <v>1.8225</v>
      </c>
    </row>
    <row r="81" spans="1:15" s="84" customFormat="1">
      <c r="A81" s="82" t="s">
        <v>181</v>
      </c>
      <c r="B81" s="87" t="s">
        <v>182</v>
      </c>
      <c r="C81" s="81" t="s">
        <v>77</v>
      </c>
      <c r="D81" s="48"/>
      <c r="E81" s="36">
        <v>3.54</v>
      </c>
      <c r="F81" s="48">
        <v>2.9</v>
      </c>
      <c r="G81" s="48">
        <v>21.14</v>
      </c>
      <c r="H81" s="48">
        <v>122.4</v>
      </c>
      <c r="I81" s="48">
        <v>0.06</v>
      </c>
      <c r="J81" s="48">
        <v>1.4999999999999999E-2</v>
      </c>
      <c r="K81" s="48">
        <v>1.3</v>
      </c>
      <c r="L81" s="48">
        <v>12.58</v>
      </c>
      <c r="M81" s="48">
        <v>103.21</v>
      </c>
      <c r="N81" s="48">
        <v>12.66</v>
      </c>
      <c r="O81" s="48">
        <v>0.8</v>
      </c>
    </row>
    <row r="82" spans="1:15" s="84" customFormat="1">
      <c r="A82" s="40" t="s">
        <v>68</v>
      </c>
      <c r="B82" s="37" t="s">
        <v>167</v>
      </c>
      <c r="C82" s="46" t="s">
        <v>58</v>
      </c>
      <c r="D82" s="47"/>
      <c r="E82" s="36">
        <v>0.6</v>
      </c>
      <c r="F82" s="37">
        <v>0</v>
      </c>
      <c r="G82" s="37">
        <v>16.5</v>
      </c>
      <c r="H82" s="37">
        <v>128</v>
      </c>
      <c r="I82" s="37">
        <v>0.01</v>
      </c>
      <c r="J82" s="37">
        <v>68</v>
      </c>
      <c r="K82" s="37">
        <v>0.6</v>
      </c>
      <c r="L82" s="37">
        <v>7</v>
      </c>
      <c r="M82" s="37">
        <v>20</v>
      </c>
      <c r="N82" s="37">
        <v>8</v>
      </c>
      <c r="O82" s="37">
        <v>0.15</v>
      </c>
    </row>
    <row r="83" spans="1:15" s="84" customFormat="1">
      <c r="A83" s="82" t="s">
        <v>65</v>
      </c>
      <c r="B83" s="87" t="s">
        <v>46</v>
      </c>
      <c r="C83" s="81" t="s">
        <v>59</v>
      </c>
      <c r="D83" s="81"/>
      <c r="E83" s="36">
        <v>2.2999999999999998</v>
      </c>
      <c r="F83" s="48">
        <v>0.9</v>
      </c>
      <c r="G83" s="48">
        <v>15.8</v>
      </c>
      <c r="H83" s="48">
        <v>78.48</v>
      </c>
      <c r="I83" s="48">
        <v>0.05</v>
      </c>
      <c r="J83" s="48">
        <v>0</v>
      </c>
      <c r="K83" s="48">
        <v>0.52</v>
      </c>
      <c r="L83" s="48">
        <v>6.67</v>
      </c>
      <c r="M83" s="48">
        <v>25.76</v>
      </c>
      <c r="N83" s="48">
        <v>10</v>
      </c>
      <c r="O83" s="48">
        <v>0.6</v>
      </c>
    </row>
    <row r="84" spans="1:15" s="84" customFormat="1">
      <c r="A84" s="82" t="s">
        <v>65</v>
      </c>
      <c r="B84" s="87" t="s">
        <v>69</v>
      </c>
      <c r="C84" s="81" t="s">
        <v>74</v>
      </c>
      <c r="D84" s="81"/>
      <c r="E84" s="36">
        <v>2.64</v>
      </c>
      <c r="F84" s="48">
        <v>0.48</v>
      </c>
      <c r="G84" s="48">
        <v>13.36</v>
      </c>
      <c r="H84" s="48">
        <v>69.599999999999994</v>
      </c>
      <c r="I84" s="48">
        <v>7.0000000000000007E-2</v>
      </c>
      <c r="J84" s="48">
        <v>0</v>
      </c>
      <c r="K84" s="48">
        <v>0.56000000000000005</v>
      </c>
      <c r="L84" s="48">
        <v>14</v>
      </c>
      <c r="M84" s="48">
        <v>63.2</v>
      </c>
      <c r="N84" s="48">
        <v>18.8</v>
      </c>
      <c r="O84" s="48">
        <v>1.56</v>
      </c>
    </row>
    <row r="85" spans="1:15" s="89" customFormat="1">
      <c r="A85" s="88"/>
      <c r="B85" s="38" t="s">
        <v>44</v>
      </c>
      <c r="C85" s="88"/>
      <c r="D85" s="83"/>
      <c r="E85" s="41">
        <f t="shared" ref="E85:O85" si="4">SUM(E78:E84)</f>
        <v>31.146250000000002</v>
      </c>
      <c r="F85" s="83">
        <f t="shared" si="4"/>
        <v>28.102499999999996</v>
      </c>
      <c r="G85" s="83">
        <f t="shared" si="4"/>
        <v>201.82750000000004</v>
      </c>
      <c r="H85" s="83">
        <f t="shared" si="4"/>
        <v>795.86500000000001</v>
      </c>
      <c r="I85" s="83">
        <f t="shared" si="4"/>
        <v>0.32225000000000004</v>
      </c>
      <c r="J85" s="83">
        <f t="shared" si="4"/>
        <v>82.201875000000001</v>
      </c>
      <c r="K85" s="83">
        <f t="shared" si="4"/>
        <v>4.5150000000000006</v>
      </c>
      <c r="L85" s="83">
        <f t="shared" si="4"/>
        <v>199.61250000000001</v>
      </c>
      <c r="M85" s="83">
        <f t="shared" si="4"/>
        <v>676.78000000000009</v>
      </c>
      <c r="N85" s="83">
        <f t="shared" si="4"/>
        <v>105.6875</v>
      </c>
      <c r="O85" s="83">
        <f t="shared" si="4"/>
        <v>6.9124999999999996</v>
      </c>
    </row>
    <row r="86" spans="1:15" s="89" customFormat="1">
      <c r="A86" s="88"/>
      <c r="B86" s="178" t="s">
        <v>44</v>
      </c>
      <c r="C86" s="88"/>
      <c r="D86" s="83"/>
      <c r="E86" s="41">
        <f>SUM(E75+E85)</f>
        <v>51.686250000000001</v>
      </c>
      <c r="F86" s="41">
        <f t="shared" ref="F86:O86" si="5">SUM(F75+F85)</f>
        <v>65.902499999999989</v>
      </c>
      <c r="G86" s="41">
        <f t="shared" si="5"/>
        <v>299.22750000000008</v>
      </c>
      <c r="H86" s="41">
        <f t="shared" si="5"/>
        <v>1237.0650000000001</v>
      </c>
      <c r="I86" s="41">
        <f t="shared" si="5"/>
        <v>0.70105000000000006</v>
      </c>
      <c r="J86" s="41">
        <f t="shared" si="5"/>
        <v>83.281874999999999</v>
      </c>
      <c r="K86" s="41">
        <f t="shared" si="5"/>
        <v>4.9350000000000005</v>
      </c>
      <c r="L86" s="41">
        <f t="shared" si="5"/>
        <v>597.97250000000008</v>
      </c>
      <c r="M86" s="41">
        <f t="shared" si="5"/>
        <v>1332.62</v>
      </c>
      <c r="N86" s="41">
        <f t="shared" si="5"/>
        <v>162.1875</v>
      </c>
      <c r="O86" s="41">
        <f t="shared" si="5"/>
        <v>9.7824999999999989</v>
      </c>
    </row>
    <row r="87" spans="1:15" s="67" customFormat="1" ht="11.25">
      <c r="A87" s="66" t="s">
        <v>80</v>
      </c>
      <c r="C87" s="68"/>
      <c r="D87" s="69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1:15" s="73" customFormat="1" ht="11.25">
      <c r="A88" s="72" t="s">
        <v>81</v>
      </c>
      <c r="C88" s="74"/>
      <c r="D88" s="75"/>
      <c r="E88" s="79"/>
      <c r="F88" s="74"/>
      <c r="G88" s="74"/>
      <c r="H88" s="74"/>
      <c r="I88" s="80"/>
      <c r="J88" s="80"/>
      <c r="K88" s="80"/>
    </row>
    <row r="89" spans="1:15" s="73" customFormat="1" ht="11.25">
      <c r="A89" s="72" t="s">
        <v>82</v>
      </c>
      <c r="C89" s="74"/>
      <c r="D89" s="75"/>
      <c r="E89" s="79"/>
      <c r="F89" s="74"/>
      <c r="G89" s="74"/>
      <c r="H89" s="74"/>
      <c r="I89" s="80"/>
      <c r="J89" s="80"/>
      <c r="K89" s="80"/>
    </row>
    <row r="90" spans="1:15" s="73" customFormat="1" ht="11.25">
      <c r="A90" s="72"/>
      <c r="C90" s="74"/>
      <c r="D90" s="75"/>
      <c r="E90" s="79"/>
      <c r="F90" s="74"/>
      <c r="G90" s="74"/>
      <c r="H90" s="74"/>
      <c r="I90" s="80"/>
      <c r="J90" s="80"/>
      <c r="K90" s="80"/>
    </row>
    <row r="91" spans="1:15" s="73" customFormat="1" ht="11.25">
      <c r="A91" s="72"/>
      <c r="C91" s="74"/>
      <c r="D91" s="75"/>
      <c r="E91" s="79"/>
      <c r="F91" s="74"/>
      <c r="G91" s="74"/>
      <c r="H91" s="74"/>
      <c r="I91" s="80"/>
      <c r="J91" s="80"/>
      <c r="K91" s="80"/>
    </row>
    <row r="92" spans="1:15" s="73" customFormat="1" ht="11.25">
      <c r="A92" s="72"/>
      <c r="C92" s="74"/>
      <c r="D92" s="75"/>
      <c r="E92" s="79"/>
      <c r="F92" s="74"/>
      <c r="G92" s="74"/>
      <c r="H92" s="74"/>
      <c r="I92" s="80"/>
      <c r="J92" s="80"/>
      <c r="K92" s="80"/>
    </row>
    <row r="93" spans="1:15">
      <c r="A93" s="23" t="s">
        <v>63</v>
      </c>
      <c r="B93" s="8"/>
      <c r="C93" s="27"/>
      <c r="D93" s="24"/>
      <c r="E93" s="29"/>
      <c r="G93" s="2"/>
    </row>
    <row r="94" spans="1:15">
      <c r="A94" s="23" t="s">
        <v>142</v>
      </c>
      <c r="B94" s="8"/>
      <c r="C94" s="27"/>
      <c r="D94" s="24"/>
      <c r="E94" s="29"/>
      <c r="G94" s="2"/>
    </row>
    <row r="95" spans="1:15" ht="16.5">
      <c r="A95" s="23" t="s">
        <v>145</v>
      </c>
      <c r="B95" s="8"/>
      <c r="C95" s="3"/>
      <c r="D95" s="24"/>
      <c r="E95" s="25"/>
      <c r="F95" s="12"/>
      <c r="G95" s="13"/>
      <c r="H95" s="14"/>
      <c r="I95" s="6"/>
    </row>
    <row r="96" spans="1:15" ht="18">
      <c r="A96" s="23" t="s">
        <v>144</v>
      </c>
      <c r="B96" s="1"/>
      <c r="C96" s="27"/>
      <c r="D96" s="28"/>
      <c r="E96" s="29"/>
      <c r="F96" s="13"/>
      <c r="G96" s="16"/>
      <c r="H96" s="30"/>
      <c r="I96" s="31"/>
    </row>
    <row r="97" spans="1:15">
      <c r="A97" s="32" t="s">
        <v>3</v>
      </c>
      <c r="B97" s="33" t="s">
        <v>4</v>
      </c>
      <c r="C97" s="34" t="s">
        <v>5</v>
      </c>
      <c r="D97" s="35" t="s">
        <v>6</v>
      </c>
      <c r="E97" s="36"/>
      <c r="F97" s="33" t="s">
        <v>7</v>
      </c>
      <c r="G97" s="33"/>
      <c r="H97" s="33" t="s">
        <v>8</v>
      </c>
      <c r="I97" s="37"/>
      <c r="J97" s="38" t="s">
        <v>9</v>
      </c>
      <c r="K97" s="37"/>
      <c r="L97" s="33" t="s">
        <v>10</v>
      </c>
      <c r="M97" s="33"/>
      <c r="N97" s="33"/>
      <c r="O97" s="33"/>
    </row>
    <row r="98" spans="1:15">
      <c r="A98" s="32" t="s">
        <v>11</v>
      </c>
      <c r="B98" s="33" t="s">
        <v>12</v>
      </c>
      <c r="C98" s="34"/>
      <c r="D98" s="35"/>
      <c r="E98" s="36"/>
      <c r="F98" s="33" t="s">
        <v>13</v>
      </c>
      <c r="G98" s="33" t="s">
        <v>14</v>
      </c>
      <c r="H98" s="33" t="s">
        <v>15</v>
      </c>
      <c r="I98" s="37"/>
      <c r="J98" s="38" t="s">
        <v>16</v>
      </c>
      <c r="K98" s="37"/>
      <c r="L98" s="33" t="s">
        <v>17</v>
      </c>
      <c r="M98" s="33"/>
      <c r="N98" s="33"/>
      <c r="O98" s="33"/>
    </row>
    <row r="99" spans="1:15">
      <c r="A99" s="40"/>
      <c r="B99" s="33" t="s">
        <v>18</v>
      </c>
      <c r="C99" s="34"/>
      <c r="D99" s="35"/>
      <c r="E99" s="41" t="s">
        <v>19</v>
      </c>
      <c r="F99" s="35" t="s">
        <v>20</v>
      </c>
      <c r="G99" s="35" t="s">
        <v>21</v>
      </c>
      <c r="H99" s="35" t="s">
        <v>22</v>
      </c>
      <c r="I99" s="33" t="s">
        <v>23</v>
      </c>
      <c r="J99" s="33" t="s">
        <v>24</v>
      </c>
      <c r="K99" s="33" t="s">
        <v>25</v>
      </c>
      <c r="L99" s="33" t="s">
        <v>26</v>
      </c>
      <c r="M99" s="33" t="s">
        <v>27</v>
      </c>
      <c r="N99" s="33" t="s">
        <v>28</v>
      </c>
      <c r="O99" s="33" t="s">
        <v>29</v>
      </c>
    </row>
    <row r="100" spans="1:15" s="58" customFormat="1" ht="18">
      <c r="A100" s="32" t="s">
        <v>30</v>
      </c>
      <c r="B100" s="32" t="s">
        <v>31</v>
      </c>
      <c r="C100" s="42"/>
      <c r="D100" s="34"/>
      <c r="E100" s="43" t="s">
        <v>32</v>
      </c>
      <c r="F100" s="32" t="s">
        <v>33</v>
      </c>
      <c r="G100" s="32" t="s">
        <v>34</v>
      </c>
      <c r="H100" s="32" t="s">
        <v>35</v>
      </c>
      <c r="I100" s="32" t="s">
        <v>36</v>
      </c>
      <c r="J100" s="32" t="s">
        <v>37</v>
      </c>
      <c r="K100" s="32" t="s">
        <v>38</v>
      </c>
      <c r="L100" s="32" t="s">
        <v>39</v>
      </c>
      <c r="M100" s="32" t="s">
        <v>40</v>
      </c>
      <c r="N100" s="32" t="s">
        <v>41</v>
      </c>
      <c r="O100" s="32" t="s">
        <v>42</v>
      </c>
    </row>
    <row r="101" spans="1:15">
      <c r="A101" s="40"/>
      <c r="B101" s="33" t="s">
        <v>43</v>
      </c>
      <c r="C101" s="46"/>
      <c r="D101" s="35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25.5">
      <c r="A102" s="40" t="s">
        <v>38</v>
      </c>
      <c r="B102" s="49" t="s">
        <v>93</v>
      </c>
      <c r="C102" s="46" t="s">
        <v>58</v>
      </c>
      <c r="D102" s="50"/>
      <c r="E102" s="36">
        <v>21.8</v>
      </c>
      <c r="F102" s="37">
        <v>18.079999999999998</v>
      </c>
      <c r="G102" s="37">
        <v>19.84</v>
      </c>
      <c r="H102" s="37">
        <v>298.7</v>
      </c>
      <c r="I102" s="37">
        <v>0.08</v>
      </c>
      <c r="J102" s="37">
        <v>0.54</v>
      </c>
      <c r="K102" s="37">
        <v>0.3</v>
      </c>
      <c r="L102" s="37">
        <v>249.8</v>
      </c>
      <c r="M102" s="37">
        <v>302.60000000000002</v>
      </c>
      <c r="N102" s="37">
        <v>15.8</v>
      </c>
      <c r="O102" s="37">
        <v>1.18</v>
      </c>
    </row>
    <row r="103" spans="1:15">
      <c r="A103" s="40" t="s">
        <v>161</v>
      </c>
      <c r="B103" s="49" t="s">
        <v>91</v>
      </c>
      <c r="C103" s="46" t="s">
        <v>149</v>
      </c>
      <c r="D103" s="50"/>
      <c r="E103" s="36">
        <v>6.44</v>
      </c>
      <c r="F103" s="37">
        <v>17.5</v>
      </c>
      <c r="G103" s="37">
        <v>39.56</v>
      </c>
      <c r="H103" s="37">
        <v>225</v>
      </c>
      <c r="I103" s="37">
        <v>7.0000000000000007E-2</v>
      </c>
      <c r="J103" s="37">
        <v>0</v>
      </c>
      <c r="K103" s="37">
        <v>0.5</v>
      </c>
      <c r="L103" s="37">
        <v>171.2</v>
      </c>
      <c r="M103" s="37">
        <v>163.80000000000001</v>
      </c>
      <c r="N103" s="37">
        <v>12.5</v>
      </c>
      <c r="O103" s="37">
        <v>1.75</v>
      </c>
    </row>
    <row r="104" spans="1:15">
      <c r="A104" s="40" t="s">
        <v>159</v>
      </c>
      <c r="B104" s="37" t="s">
        <v>160</v>
      </c>
      <c r="C104" s="46" t="s">
        <v>58</v>
      </c>
      <c r="D104" s="47"/>
      <c r="E104" s="36">
        <v>0.1</v>
      </c>
      <c r="F104" s="37">
        <v>0</v>
      </c>
      <c r="G104" s="37">
        <v>10.199999999999999</v>
      </c>
      <c r="H104" s="37">
        <v>42.3</v>
      </c>
      <c r="I104" s="37">
        <v>0</v>
      </c>
      <c r="J104" s="37">
        <v>2.8</v>
      </c>
      <c r="K104" s="37">
        <v>0</v>
      </c>
      <c r="L104" s="37">
        <v>16</v>
      </c>
      <c r="M104" s="37">
        <v>7</v>
      </c>
      <c r="N104" s="37">
        <v>0</v>
      </c>
      <c r="O104" s="37">
        <v>0</v>
      </c>
    </row>
    <row r="105" spans="1:15" s="98" customFormat="1">
      <c r="A105" s="92"/>
      <c r="B105" s="93" t="s">
        <v>44</v>
      </c>
      <c r="C105" s="94"/>
      <c r="D105" s="95"/>
      <c r="E105" s="96">
        <f t="shared" ref="E105:O105" si="6">SUM(E102:E104)</f>
        <v>28.340000000000003</v>
      </c>
      <c r="F105" s="97">
        <f t="shared" si="6"/>
        <v>35.58</v>
      </c>
      <c r="G105" s="97">
        <f t="shared" si="6"/>
        <v>69.600000000000009</v>
      </c>
      <c r="H105" s="97">
        <f t="shared" si="6"/>
        <v>566</v>
      </c>
      <c r="I105" s="97">
        <f t="shared" si="6"/>
        <v>0.15000000000000002</v>
      </c>
      <c r="J105" s="97">
        <f t="shared" si="6"/>
        <v>3.34</v>
      </c>
      <c r="K105" s="97">
        <f t="shared" si="6"/>
        <v>0.8</v>
      </c>
      <c r="L105" s="97">
        <f t="shared" si="6"/>
        <v>437</v>
      </c>
      <c r="M105" s="97">
        <f t="shared" si="6"/>
        <v>473.40000000000003</v>
      </c>
      <c r="N105" s="97">
        <f t="shared" si="6"/>
        <v>28.3</v>
      </c>
      <c r="O105" s="97">
        <f t="shared" si="6"/>
        <v>2.9299999999999997</v>
      </c>
    </row>
    <row r="106" spans="1:15" s="55" customFormat="1">
      <c r="A106" s="51"/>
      <c r="B106" s="51"/>
      <c r="C106" s="52"/>
      <c r="D106" s="52"/>
      <c r="E106" s="56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>
      <c r="A107" s="40"/>
      <c r="B107" s="33" t="s">
        <v>45</v>
      </c>
      <c r="C107" s="46"/>
      <c r="D107" s="35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>
      <c r="A108" s="40" t="s">
        <v>92</v>
      </c>
      <c r="B108" s="37" t="s">
        <v>133</v>
      </c>
      <c r="C108" s="46" t="s">
        <v>150</v>
      </c>
      <c r="D108" s="47"/>
      <c r="E108" s="36">
        <v>0.1</v>
      </c>
      <c r="F108" s="37">
        <f>2.51</f>
        <v>2.5099999999999998</v>
      </c>
      <c r="G108" s="37">
        <f>4.49</f>
        <v>4.49</v>
      </c>
      <c r="H108" s="37">
        <f>46.26</f>
        <v>46.26</v>
      </c>
      <c r="I108" s="37">
        <f>0.03</f>
        <v>0.03</v>
      </c>
      <c r="J108" s="37">
        <f>3.88</f>
        <v>3.88</v>
      </c>
      <c r="K108" s="37">
        <v>0</v>
      </c>
      <c r="L108" s="37">
        <v>16.760000000000002</v>
      </c>
      <c r="M108" s="37">
        <f>25.18</f>
        <v>25.18</v>
      </c>
      <c r="N108" s="37">
        <f>11.14</f>
        <v>11.14</v>
      </c>
      <c r="O108" s="37">
        <f>0.79</f>
        <v>0.79</v>
      </c>
    </row>
    <row r="109" spans="1:15" ht="25.5">
      <c r="A109" s="40" t="s">
        <v>70</v>
      </c>
      <c r="B109" s="49" t="s">
        <v>171</v>
      </c>
      <c r="C109" s="46" t="s">
        <v>50</v>
      </c>
      <c r="D109" s="47"/>
      <c r="E109" s="36">
        <v>2.1800000000000002</v>
      </c>
      <c r="F109" s="37">
        <v>2.84</v>
      </c>
      <c r="G109" s="37">
        <v>14.29</v>
      </c>
      <c r="H109" s="37">
        <v>91.5</v>
      </c>
      <c r="I109" s="37">
        <v>0.11</v>
      </c>
      <c r="J109" s="37">
        <v>8.25</v>
      </c>
      <c r="K109" s="37">
        <v>0.31</v>
      </c>
      <c r="L109" s="37">
        <v>24</v>
      </c>
      <c r="M109" s="37">
        <v>67.7</v>
      </c>
      <c r="N109" s="37">
        <v>26.65</v>
      </c>
      <c r="O109" s="37">
        <v>0.96</v>
      </c>
    </row>
    <row r="110" spans="1:15" ht="25.5">
      <c r="A110" s="40" t="s">
        <v>60</v>
      </c>
      <c r="B110" s="49" t="s">
        <v>88</v>
      </c>
      <c r="C110" s="46" t="s">
        <v>77</v>
      </c>
      <c r="D110" s="47"/>
      <c r="E110" s="36">
        <v>3.2</v>
      </c>
      <c r="F110" s="37">
        <v>5.2</v>
      </c>
      <c r="G110" s="37">
        <v>22.88</v>
      </c>
      <c r="H110" s="37">
        <v>151.36000000000001</v>
      </c>
      <c r="I110" s="37">
        <v>0</v>
      </c>
      <c r="J110" s="37">
        <v>21.75</v>
      </c>
      <c r="K110" s="37">
        <v>0.5</v>
      </c>
      <c r="L110" s="37">
        <v>18</v>
      </c>
      <c r="M110" s="37">
        <v>0</v>
      </c>
      <c r="N110" s="37">
        <v>33</v>
      </c>
      <c r="O110" s="37">
        <v>1.2</v>
      </c>
    </row>
    <row r="111" spans="1:15" ht="25.5">
      <c r="A111" s="40" t="s">
        <v>66</v>
      </c>
      <c r="B111" s="49" t="s">
        <v>134</v>
      </c>
      <c r="C111" s="46" t="s">
        <v>169</v>
      </c>
      <c r="D111" s="37"/>
      <c r="E111" s="36">
        <v>13.85</v>
      </c>
      <c r="F111" s="48">
        <v>7.85</v>
      </c>
      <c r="G111" s="37">
        <v>6.53</v>
      </c>
      <c r="H111" s="37">
        <v>150</v>
      </c>
      <c r="I111" s="37">
        <v>0.1</v>
      </c>
      <c r="J111" s="37">
        <v>3.35</v>
      </c>
      <c r="K111" s="37">
        <v>0.3</v>
      </c>
      <c r="L111" s="37">
        <v>52.11</v>
      </c>
      <c r="M111" s="37">
        <v>238.46</v>
      </c>
      <c r="N111" s="37">
        <v>59.71</v>
      </c>
      <c r="O111" s="37">
        <v>0.96</v>
      </c>
    </row>
    <row r="112" spans="1:15">
      <c r="A112" s="40" t="s">
        <v>68</v>
      </c>
      <c r="B112" s="37" t="s">
        <v>167</v>
      </c>
      <c r="C112" s="46" t="s">
        <v>58</v>
      </c>
      <c r="D112" s="47"/>
      <c r="E112" s="36">
        <v>0.6</v>
      </c>
      <c r="F112" s="37">
        <v>0</v>
      </c>
      <c r="G112" s="37">
        <v>16.5</v>
      </c>
      <c r="H112" s="37">
        <v>128</v>
      </c>
      <c r="I112" s="37">
        <v>0.01</v>
      </c>
      <c r="J112" s="37">
        <v>68</v>
      </c>
      <c r="K112" s="37">
        <v>0.6</v>
      </c>
      <c r="L112" s="37">
        <v>7</v>
      </c>
      <c r="M112" s="37">
        <v>20</v>
      </c>
      <c r="N112" s="37">
        <v>8</v>
      </c>
      <c r="O112" s="37">
        <v>0.15</v>
      </c>
    </row>
    <row r="113" spans="1:36">
      <c r="A113" s="40" t="s">
        <v>65</v>
      </c>
      <c r="B113" s="37" t="s">
        <v>46</v>
      </c>
      <c r="C113" s="46" t="s">
        <v>59</v>
      </c>
      <c r="D113" s="46"/>
      <c r="E113" s="36">
        <v>2.2999999999999998</v>
      </c>
      <c r="F113" s="48">
        <v>0.9</v>
      </c>
      <c r="G113" s="37">
        <v>15.8</v>
      </c>
      <c r="H113" s="37">
        <v>78.48</v>
      </c>
      <c r="I113" s="37">
        <v>0.05</v>
      </c>
      <c r="J113" s="37">
        <v>0</v>
      </c>
      <c r="K113" s="37">
        <v>0.52</v>
      </c>
      <c r="L113" s="37">
        <v>6.67</v>
      </c>
      <c r="M113" s="37">
        <v>25.76</v>
      </c>
      <c r="N113" s="37">
        <v>10</v>
      </c>
      <c r="O113" s="37">
        <v>0.6</v>
      </c>
    </row>
    <row r="114" spans="1:36">
      <c r="A114" s="40" t="s">
        <v>65</v>
      </c>
      <c r="B114" s="37" t="s">
        <v>69</v>
      </c>
      <c r="C114" s="46" t="s">
        <v>74</v>
      </c>
      <c r="D114" s="46"/>
      <c r="E114" s="36">
        <v>2.64</v>
      </c>
      <c r="F114" s="48">
        <v>0.48</v>
      </c>
      <c r="G114" s="37">
        <v>13.36</v>
      </c>
      <c r="H114" s="37">
        <v>69.599999999999994</v>
      </c>
      <c r="I114" s="37">
        <v>7.0000000000000007E-2</v>
      </c>
      <c r="J114" s="37">
        <v>0</v>
      </c>
      <c r="K114" s="37">
        <v>0.56000000000000005</v>
      </c>
      <c r="L114" s="37">
        <v>14</v>
      </c>
      <c r="M114" s="37">
        <v>63.2</v>
      </c>
      <c r="N114" s="37">
        <v>18.8</v>
      </c>
      <c r="O114" s="37">
        <v>1.56</v>
      </c>
    </row>
    <row r="115" spans="1:36">
      <c r="A115" s="40"/>
      <c r="B115" s="99" t="s">
        <v>54</v>
      </c>
      <c r="C115" s="100"/>
      <c r="D115" s="101"/>
      <c r="E115" s="102">
        <f t="shared" ref="E115:O115" si="7">SUM(E108:E114)</f>
        <v>24.87</v>
      </c>
      <c r="F115" s="99">
        <f t="shared" si="7"/>
        <v>19.779999999999998</v>
      </c>
      <c r="G115" s="99">
        <f t="shared" si="7"/>
        <v>93.85</v>
      </c>
      <c r="H115" s="99">
        <f t="shared" si="7"/>
        <v>715.2</v>
      </c>
      <c r="I115" s="99">
        <f t="shared" si="7"/>
        <v>0.37</v>
      </c>
      <c r="J115" s="99">
        <f t="shared" si="7"/>
        <v>105.22999999999999</v>
      </c>
      <c r="K115" s="99">
        <f t="shared" si="7"/>
        <v>2.79</v>
      </c>
      <c r="L115" s="99">
        <f t="shared" si="7"/>
        <v>138.54000000000002</v>
      </c>
      <c r="M115" s="99">
        <f t="shared" si="7"/>
        <v>440.3</v>
      </c>
      <c r="N115" s="99">
        <f t="shared" si="7"/>
        <v>167.3</v>
      </c>
      <c r="O115" s="99">
        <f t="shared" si="7"/>
        <v>6.2200000000000006</v>
      </c>
    </row>
    <row r="116" spans="1:36" s="2" customFormat="1">
      <c r="A116" s="40"/>
      <c r="B116" s="33" t="s">
        <v>47</v>
      </c>
      <c r="C116" s="46"/>
      <c r="D116" s="35"/>
      <c r="E116" s="41">
        <f>SUM(E105+E115)</f>
        <v>53.210000000000008</v>
      </c>
      <c r="F116" s="41">
        <f t="shared" ref="F116:O116" si="8">SUM(F105+F115)</f>
        <v>55.36</v>
      </c>
      <c r="G116" s="41">
        <f t="shared" si="8"/>
        <v>163.44999999999999</v>
      </c>
      <c r="H116" s="41">
        <f t="shared" si="8"/>
        <v>1281.2</v>
      </c>
      <c r="I116" s="41">
        <f t="shared" si="8"/>
        <v>0.52</v>
      </c>
      <c r="J116" s="41">
        <f t="shared" si="8"/>
        <v>108.57</v>
      </c>
      <c r="K116" s="41">
        <f t="shared" si="8"/>
        <v>3.59</v>
      </c>
      <c r="L116" s="41">
        <f t="shared" si="8"/>
        <v>575.54</v>
      </c>
      <c r="M116" s="41">
        <f t="shared" si="8"/>
        <v>913.7</v>
      </c>
      <c r="N116" s="41">
        <f t="shared" si="8"/>
        <v>195.60000000000002</v>
      </c>
      <c r="O116" s="41">
        <f t="shared" si="8"/>
        <v>9.15</v>
      </c>
    </row>
    <row r="117" spans="1:36" s="67" customFormat="1" ht="11.25">
      <c r="A117" s="66" t="s">
        <v>80</v>
      </c>
      <c r="C117" s="68"/>
      <c r="D117" s="69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1:36" s="73" customFormat="1" ht="11.25">
      <c r="A118" s="72" t="s">
        <v>81</v>
      </c>
      <c r="C118" s="74"/>
      <c r="D118" s="75"/>
      <c r="E118" s="79"/>
      <c r="F118" s="74"/>
      <c r="G118" s="74"/>
      <c r="H118" s="74"/>
      <c r="I118" s="80"/>
      <c r="J118" s="80"/>
      <c r="K118" s="80"/>
    </row>
    <row r="119" spans="1:36" s="73" customFormat="1" ht="11.25">
      <c r="A119" s="72" t="s">
        <v>82</v>
      </c>
      <c r="C119" s="74"/>
      <c r="D119" s="75"/>
      <c r="E119" s="79"/>
      <c r="F119" s="74"/>
      <c r="G119" s="74"/>
      <c r="H119" s="74"/>
      <c r="I119" s="80"/>
      <c r="J119" s="80"/>
      <c r="K119" s="80"/>
    </row>
    <row r="120" spans="1:36" s="73" customFormat="1" ht="11.25">
      <c r="A120" s="72"/>
      <c r="C120" s="74"/>
      <c r="D120" s="75"/>
      <c r="E120" s="79"/>
      <c r="F120" s="74"/>
      <c r="G120" s="74"/>
      <c r="H120" s="74"/>
      <c r="I120" s="80"/>
      <c r="J120" s="80"/>
      <c r="K120" s="80"/>
    </row>
    <row r="121" spans="1:36" s="73" customFormat="1" ht="11.25">
      <c r="A121" s="72"/>
      <c r="C121" s="74"/>
      <c r="D121" s="75"/>
      <c r="E121" s="79"/>
      <c r="F121" s="74"/>
      <c r="G121" s="74"/>
      <c r="H121" s="74"/>
      <c r="I121" s="80"/>
      <c r="J121" s="80"/>
      <c r="K121" s="80"/>
    </row>
    <row r="122" spans="1:36" s="73" customFormat="1" ht="11.25">
      <c r="A122" s="72"/>
      <c r="C122" s="74"/>
      <c r="D122" s="75"/>
      <c r="E122" s="79"/>
      <c r="F122" s="74"/>
      <c r="G122" s="74"/>
      <c r="H122" s="74"/>
      <c r="I122" s="80"/>
      <c r="J122" s="80"/>
      <c r="K122" s="80"/>
    </row>
    <row r="123" spans="1:36">
      <c r="A123" s="23" t="s">
        <v>83</v>
      </c>
      <c r="B123" s="8"/>
      <c r="C123" s="27"/>
      <c r="D123" s="24"/>
      <c r="E123" s="29"/>
      <c r="G123" s="2"/>
    </row>
    <row r="124" spans="1:36">
      <c r="A124" s="23" t="s">
        <v>142</v>
      </c>
      <c r="B124" s="8"/>
      <c r="C124" s="3"/>
      <c r="D124" s="24"/>
      <c r="E124" s="25"/>
      <c r="F124" s="6"/>
      <c r="G124" s="6"/>
      <c r="H124" s="6"/>
    </row>
    <row r="125" spans="1:36" ht="16.5">
      <c r="A125" s="23" t="s">
        <v>145</v>
      </c>
      <c r="B125" s="8"/>
      <c r="C125" s="3"/>
      <c r="D125" s="24"/>
      <c r="E125" s="25"/>
      <c r="F125" s="12"/>
      <c r="G125" s="13"/>
      <c r="H125" s="14"/>
      <c r="I125" s="6"/>
    </row>
    <row r="126" spans="1:36" ht="18">
      <c r="A126" s="23" t="s">
        <v>144</v>
      </c>
      <c r="B126" s="1"/>
      <c r="C126" s="27"/>
      <c r="D126" s="28"/>
      <c r="E126" s="29"/>
      <c r="F126" s="13"/>
      <c r="G126" s="16"/>
      <c r="H126" s="30"/>
      <c r="I126" s="31"/>
    </row>
    <row r="127" spans="1:36">
      <c r="A127" s="103" t="s">
        <v>3</v>
      </c>
      <c r="B127" s="104" t="s">
        <v>4</v>
      </c>
      <c r="C127" s="105" t="s">
        <v>5</v>
      </c>
      <c r="D127" s="106" t="s">
        <v>6</v>
      </c>
      <c r="E127" s="107"/>
      <c r="F127" s="108" t="s">
        <v>7</v>
      </c>
      <c r="G127" s="109"/>
      <c r="H127" s="104" t="s">
        <v>49</v>
      </c>
      <c r="I127" s="110"/>
      <c r="J127" s="111" t="s">
        <v>9</v>
      </c>
      <c r="K127" s="112"/>
      <c r="L127" s="104" t="s">
        <v>10</v>
      </c>
      <c r="M127" s="108"/>
      <c r="N127" s="108"/>
      <c r="O127" s="109"/>
    </row>
    <row r="128" spans="1:36">
      <c r="A128" s="32" t="s">
        <v>11</v>
      </c>
      <c r="B128" s="33" t="s">
        <v>12</v>
      </c>
      <c r="C128" s="34"/>
      <c r="D128" s="35"/>
      <c r="E128" s="36"/>
      <c r="F128" s="33" t="s">
        <v>13</v>
      </c>
      <c r="G128" s="33" t="s">
        <v>14</v>
      </c>
      <c r="H128" s="33" t="s">
        <v>15</v>
      </c>
      <c r="I128" s="37"/>
      <c r="J128" s="38" t="s">
        <v>16</v>
      </c>
      <c r="K128" s="37"/>
      <c r="L128" s="33" t="s">
        <v>17</v>
      </c>
      <c r="M128" s="33"/>
      <c r="N128" s="33"/>
      <c r="O128" s="33"/>
      <c r="Q128" s="39"/>
      <c r="R128" s="8"/>
      <c r="S128" s="39"/>
      <c r="T128" s="2"/>
      <c r="U128" s="39"/>
      <c r="V128" s="6"/>
      <c r="W128" s="6"/>
      <c r="X128" s="6"/>
      <c r="Y128" s="6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255">
      <c r="A129" s="40"/>
      <c r="B129" s="33" t="s">
        <v>18</v>
      </c>
      <c r="C129" s="34"/>
      <c r="D129" s="35"/>
      <c r="E129" s="41" t="s">
        <v>19</v>
      </c>
      <c r="F129" s="35" t="s">
        <v>20</v>
      </c>
      <c r="G129" s="35" t="s">
        <v>21</v>
      </c>
      <c r="H129" s="35" t="s">
        <v>22</v>
      </c>
      <c r="I129" s="33" t="s">
        <v>23</v>
      </c>
      <c r="J129" s="33" t="s">
        <v>24</v>
      </c>
      <c r="K129" s="33" t="s">
        <v>25</v>
      </c>
      <c r="L129" s="33" t="s">
        <v>26</v>
      </c>
      <c r="M129" s="33" t="s">
        <v>27</v>
      </c>
      <c r="N129" s="33" t="s">
        <v>28</v>
      </c>
      <c r="O129" s="33" t="s">
        <v>29</v>
      </c>
      <c r="Q129" s="39"/>
      <c r="R129" s="8"/>
      <c r="S129" s="39"/>
      <c r="T129" s="2"/>
      <c r="U129" s="39"/>
      <c r="V129" s="6"/>
      <c r="W129" s="6"/>
      <c r="X129" s="6"/>
      <c r="Y129" s="6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255" ht="18">
      <c r="A130" s="32" t="s">
        <v>30</v>
      </c>
      <c r="B130" s="32" t="s">
        <v>31</v>
      </c>
      <c r="C130" s="42"/>
      <c r="D130" s="34"/>
      <c r="E130" s="43" t="s">
        <v>32</v>
      </c>
      <c r="F130" s="32" t="s">
        <v>33</v>
      </c>
      <c r="G130" s="32" t="s">
        <v>34</v>
      </c>
      <c r="H130" s="32" t="s">
        <v>35</v>
      </c>
      <c r="I130" s="32" t="s">
        <v>36</v>
      </c>
      <c r="J130" s="32" t="s">
        <v>37</v>
      </c>
      <c r="K130" s="32" t="s">
        <v>38</v>
      </c>
      <c r="L130" s="32" t="s">
        <v>39</v>
      </c>
      <c r="M130" s="32" t="s">
        <v>40</v>
      </c>
      <c r="N130" s="32" t="s">
        <v>41</v>
      </c>
      <c r="O130" s="32" t="s">
        <v>42</v>
      </c>
      <c r="Q130" s="7"/>
      <c r="R130" s="8"/>
      <c r="S130" s="7"/>
      <c r="T130" s="8"/>
      <c r="U130" s="8"/>
      <c r="V130" s="2"/>
      <c r="W130" s="8"/>
      <c r="X130" s="8"/>
      <c r="Y130" s="8"/>
      <c r="Z130" s="2"/>
      <c r="AA130" s="44"/>
      <c r="AB130" s="45"/>
      <c r="AC130" s="2"/>
      <c r="AD130" s="8"/>
      <c r="AE130" s="8"/>
      <c r="AF130" s="8"/>
      <c r="AG130" s="8"/>
      <c r="AH130" s="2"/>
      <c r="AI130" s="2"/>
      <c r="AJ130" s="2"/>
    </row>
    <row r="131" spans="1:255">
      <c r="A131" s="40"/>
      <c r="B131" s="33" t="s">
        <v>43</v>
      </c>
      <c r="C131" s="46"/>
      <c r="D131" s="35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255">
      <c r="A132" s="40" t="s">
        <v>72</v>
      </c>
      <c r="B132" s="37" t="s">
        <v>163</v>
      </c>
      <c r="C132" s="185" t="s">
        <v>185</v>
      </c>
      <c r="D132" s="37"/>
      <c r="E132" s="36">
        <v>10.199999999999999</v>
      </c>
      <c r="F132" s="37">
        <v>12.3</v>
      </c>
      <c r="G132" s="37">
        <v>44.5</v>
      </c>
      <c r="H132" s="37">
        <v>330</v>
      </c>
      <c r="I132" s="37">
        <v>0.25</v>
      </c>
      <c r="J132" s="37">
        <v>0.63</v>
      </c>
      <c r="K132" s="37">
        <v>0.22</v>
      </c>
      <c r="L132" s="37">
        <v>171.67</v>
      </c>
      <c r="M132" s="37">
        <f>152.4/200*220</f>
        <v>167.64000000000001</v>
      </c>
      <c r="N132" s="37">
        <v>78.3</v>
      </c>
      <c r="O132" s="37">
        <v>2.08</v>
      </c>
      <c r="Q132" s="39"/>
      <c r="R132" s="2"/>
      <c r="S132" s="39"/>
      <c r="T132" s="2"/>
      <c r="U132" s="2"/>
      <c r="V132" s="4"/>
      <c r="W132" s="4"/>
      <c r="X132" s="4"/>
      <c r="Y132" s="4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255" ht="25.5">
      <c r="A133" s="180" t="s">
        <v>41</v>
      </c>
      <c r="B133" s="181" t="s">
        <v>157</v>
      </c>
      <c r="C133" s="182" t="s">
        <v>158</v>
      </c>
      <c r="D133" s="50"/>
      <c r="E133" s="48">
        <v>11.64</v>
      </c>
      <c r="F133" s="183">
        <v>28.7</v>
      </c>
      <c r="G133" s="37">
        <v>47.15</v>
      </c>
      <c r="H133" s="183">
        <v>293</v>
      </c>
      <c r="I133" s="37">
        <v>0.11</v>
      </c>
      <c r="J133" s="37">
        <v>0.18</v>
      </c>
      <c r="K133" s="37">
        <v>0.12</v>
      </c>
      <c r="L133" s="37">
        <v>381.2</v>
      </c>
      <c r="M133" s="37">
        <v>408.5</v>
      </c>
      <c r="N133" s="37">
        <v>34.200000000000003</v>
      </c>
      <c r="O133" s="37">
        <v>2.15</v>
      </c>
    </row>
    <row r="134" spans="1:255">
      <c r="A134" s="40" t="s">
        <v>94</v>
      </c>
      <c r="B134" s="37" t="s">
        <v>162</v>
      </c>
      <c r="C134" s="46" t="s">
        <v>58</v>
      </c>
      <c r="D134" s="47"/>
      <c r="E134" s="36">
        <v>0</v>
      </c>
      <c r="F134" s="37">
        <v>0</v>
      </c>
      <c r="G134" s="37">
        <v>10</v>
      </c>
      <c r="H134" s="37">
        <v>38</v>
      </c>
      <c r="I134" s="37">
        <v>0.04</v>
      </c>
      <c r="J134" s="37">
        <v>0</v>
      </c>
      <c r="K134" s="37">
        <v>0</v>
      </c>
      <c r="L134" s="37">
        <v>16.3</v>
      </c>
      <c r="M134" s="37">
        <v>0.04</v>
      </c>
      <c r="N134" s="37">
        <v>4</v>
      </c>
      <c r="O134" s="37">
        <v>0.4</v>
      </c>
    </row>
    <row r="135" spans="1:255">
      <c r="A135" s="113"/>
      <c r="B135" s="114" t="s">
        <v>44</v>
      </c>
      <c r="C135" s="115"/>
      <c r="D135" s="115"/>
      <c r="E135" s="116">
        <f t="shared" ref="E135:O135" si="9">SUM(E132:E134)</f>
        <v>21.84</v>
      </c>
      <c r="F135" s="117">
        <f t="shared" si="9"/>
        <v>41</v>
      </c>
      <c r="G135" s="117">
        <f t="shared" si="9"/>
        <v>101.65</v>
      </c>
      <c r="H135" s="117">
        <f t="shared" si="9"/>
        <v>661</v>
      </c>
      <c r="I135" s="117">
        <f t="shared" si="9"/>
        <v>0.39999999999999997</v>
      </c>
      <c r="J135" s="117">
        <f t="shared" si="9"/>
        <v>0.81</v>
      </c>
      <c r="K135" s="117">
        <f t="shared" si="9"/>
        <v>0.33999999999999997</v>
      </c>
      <c r="L135" s="117">
        <f t="shared" si="9"/>
        <v>569.16999999999996</v>
      </c>
      <c r="M135" s="117">
        <f t="shared" si="9"/>
        <v>576.17999999999995</v>
      </c>
      <c r="N135" s="117">
        <f t="shared" si="9"/>
        <v>116.5</v>
      </c>
      <c r="O135" s="117">
        <f t="shared" si="9"/>
        <v>4.6300000000000008</v>
      </c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  <c r="GM135" s="98"/>
      <c r="GN135" s="98"/>
      <c r="GO135" s="98"/>
      <c r="GP135" s="98"/>
      <c r="GQ135" s="98"/>
      <c r="GR135" s="98"/>
      <c r="GS135" s="98"/>
      <c r="GT135" s="98"/>
      <c r="GU135" s="98"/>
      <c r="GV135" s="98"/>
      <c r="GW135" s="98"/>
      <c r="GX135" s="98"/>
      <c r="GY135" s="98"/>
      <c r="GZ135" s="98"/>
      <c r="HA135" s="98"/>
      <c r="HB135" s="98"/>
      <c r="HC135" s="98"/>
      <c r="HD135" s="98"/>
      <c r="HE135" s="98"/>
      <c r="HF135" s="98"/>
      <c r="HG135" s="98"/>
      <c r="HH135" s="98"/>
      <c r="HI135" s="98"/>
      <c r="HJ135" s="98"/>
      <c r="HK135" s="98"/>
      <c r="HL135" s="98"/>
      <c r="HM135" s="98"/>
      <c r="HN135" s="98"/>
      <c r="HO135" s="98"/>
      <c r="HP135" s="98"/>
      <c r="HQ135" s="98"/>
      <c r="HR135" s="98"/>
      <c r="HS135" s="98"/>
      <c r="HT135" s="98"/>
      <c r="HU135" s="98"/>
      <c r="HV135" s="98"/>
      <c r="HW135" s="98"/>
      <c r="HX135" s="98"/>
      <c r="HY135" s="98"/>
      <c r="HZ135" s="98"/>
      <c r="IA135" s="98"/>
      <c r="IB135" s="98"/>
      <c r="IC135" s="98"/>
      <c r="ID135" s="98"/>
      <c r="IE135" s="98"/>
      <c r="IF135" s="98"/>
      <c r="IG135" s="98"/>
      <c r="IH135" s="98"/>
      <c r="II135" s="98"/>
      <c r="IJ135" s="98"/>
      <c r="IK135" s="98"/>
      <c r="IL135" s="98"/>
      <c r="IM135" s="98"/>
      <c r="IN135" s="98"/>
      <c r="IO135" s="98"/>
      <c r="IP135" s="98"/>
      <c r="IQ135" s="98"/>
      <c r="IR135" s="98"/>
      <c r="IS135" s="98"/>
      <c r="IT135" s="98"/>
      <c r="IU135" s="98"/>
    </row>
    <row r="136" spans="1:255">
      <c r="A136" s="40"/>
      <c r="B136" s="37"/>
      <c r="C136" s="46"/>
      <c r="D136" s="47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255">
      <c r="A137" s="40"/>
      <c r="B137" s="33" t="s">
        <v>45</v>
      </c>
      <c r="C137" s="46"/>
      <c r="D137" s="35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255">
      <c r="A138" s="40" t="s">
        <v>78</v>
      </c>
      <c r="B138" s="37" t="s">
        <v>109</v>
      </c>
      <c r="C138" s="46" t="s">
        <v>150</v>
      </c>
      <c r="D138" s="47"/>
      <c r="E138" s="36">
        <f>1.25</f>
        <v>1.25</v>
      </c>
      <c r="F138" s="37">
        <f>5.48</f>
        <v>5.48</v>
      </c>
      <c r="G138" s="37">
        <f>8.7</f>
        <v>8.6999999999999993</v>
      </c>
      <c r="H138" s="37">
        <f>89.08</f>
        <v>89.08</v>
      </c>
      <c r="I138" s="37">
        <f>0</f>
        <v>0</v>
      </c>
      <c r="J138" s="37">
        <f>11.89</f>
        <v>11.89</v>
      </c>
      <c r="K138" s="37">
        <f>0.6</f>
        <v>0.6</v>
      </c>
      <c r="L138" s="37">
        <f>31.35</f>
        <v>31.35</v>
      </c>
      <c r="M138" s="37">
        <f>0</f>
        <v>0</v>
      </c>
      <c r="N138" s="37">
        <f>9.61</f>
        <v>9.61</v>
      </c>
      <c r="O138" s="37">
        <f>0.4</f>
        <v>0.4</v>
      </c>
    </row>
    <row r="139" spans="1:255">
      <c r="A139" s="40" t="s">
        <v>112</v>
      </c>
      <c r="B139" s="49" t="s">
        <v>135</v>
      </c>
      <c r="C139" s="46" t="s">
        <v>131</v>
      </c>
      <c r="D139" s="50"/>
      <c r="E139" s="36">
        <v>5.49</v>
      </c>
      <c r="F139" s="37">
        <v>5.28</v>
      </c>
      <c r="G139" s="37">
        <v>16.329999999999998</v>
      </c>
      <c r="H139" s="37">
        <v>134.75</v>
      </c>
      <c r="I139" s="37">
        <v>0</v>
      </c>
      <c r="J139" s="37">
        <v>3.56</v>
      </c>
      <c r="K139" s="37">
        <v>0.2</v>
      </c>
      <c r="L139" s="37">
        <v>38.08</v>
      </c>
      <c r="M139" s="37">
        <v>87.18</v>
      </c>
      <c r="N139" s="37">
        <v>35.299999999999997</v>
      </c>
      <c r="O139" s="37">
        <v>2.0299999999999998</v>
      </c>
    </row>
    <row r="140" spans="1:255">
      <c r="A140" s="40" t="s">
        <v>75</v>
      </c>
      <c r="B140" s="49" t="s">
        <v>110</v>
      </c>
      <c r="C140" s="46" t="s">
        <v>172</v>
      </c>
      <c r="D140" s="118"/>
      <c r="E140" s="36">
        <v>27.53</v>
      </c>
      <c r="F140" s="37">
        <v>7.47</v>
      </c>
      <c r="G140" s="37">
        <v>21.95</v>
      </c>
      <c r="H140" s="37">
        <v>265</v>
      </c>
      <c r="I140" s="37">
        <v>0</v>
      </c>
      <c r="J140" s="37">
        <v>8.7100000000000009</v>
      </c>
      <c r="K140" s="37">
        <v>0.9</v>
      </c>
      <c r="L140" s="37">
        <v>31.1</v>
      </c>
      <c r="M140" s="37">
        <v>3.37</v>
      </c>
      <c r="N140" s="37">
        <v>65.7</v>
      </c>
      <c r="O140" s="37">
        <v>4.03</v>
      </c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  <c r="GM140" s="98"/>
      <c r="GN140" s="98"/>
      <c r="GO140" s="98"/>
      <c r="GP140" s="98"/>
      <c r="GQ140" s="98"/>
      <c r="GR140" s="98"/>
      <c r="GS140" s="98"/>
      <c r="GT140" s="98"/>
      <c r="GU140" s="98"/>
      <c r="GV140" s="98"/>
      <c r="GW140" s="98"/>
      <c r="GX140" s="98"/>
      <c r="GY140" s="98"/>
      <c r="GZ140" s="98"/>
      <c r="HA140" s="98"/>
      <c r="HB140" s="98"/>
      <c r="HC140" s="98"/>
      <c r="HD140" s="98"/>
      <c r="HE140" s="98"/>
      <c r="HF140" s="98"/>
      <c r="HG140" s="98"/>
      <c r="HH140" s="98"/>
      <c r="HI140" s="98"/>
      <c r="HJ140" s="98"/>
      <c r="HK140" s="98"/>
      <c r="HL140" s="98"/>
      <c r="HM140" s="98"/>
      <c r="HN140" s="98"/>
      <c r="HO140" s="98"/>
      <c r="HP140" s="98"/>
      <c r="HQ140" s="98"/>
      <c r="HR140" s="98"/>
      <c r="HS140" s="98"/>
      <c r="HT140" s="98"/>
      <c r="HU140" s="98"/>
      <c r="HV140" s="98"/>
      <c r="HW140" s="98"/>
      <c r="HX140" s="98"/>
      <c r="HY140" s="98"/>
      <c r="HZ140" s="98"/>
      <c r="IA140" s="98"/>
      <c r="IB140" s="98"/>
      <c r="IC140" s="98"/>
      <c r="ID140" s="98"/>
      <c r="IE140" s="98"/>
      <c r="IF140" s="98"/>
      <c r="IG140" s="98"/>
      <c r="IH140" s="98"/>
      <c r="II140" s="98"/>
      <c r="IJ140" s="98"/>
      <c r="IK140" s="98"/>
      <c r="IL140" s="98"/>
      <c r="IM140" s="98"/>
      <c r="IN140" s="98"/>
      <c r="IO140" s="98"/>
      <c r="IP140" s="98"/>
      <c r="IQ140" s="98"/>
      <c r="IR140" s="98"/>
      <c r="IS140" s="98"/>
      <c r="IT140" s="98"/>
      <c r="IU140" s="98"/>
    </row>
    <row r="141" spans="1:255">
      <c r="A141" s="40" t="s">
        <v>68</v>
      </c>
      <c r="B141" s="37" t="s">
        <v>167</v>
      </c>
      <c r="C141" s="46" t="s">
        <v>58</v>
      </c>
      <c r="D141" s="47"/>
      <c r="E141" s="36">
        <v>0.6</v>
      </c>
      <c r="F141" s="37">
        <v>0</v>
      </c>
      <c r="G141" s="37">
        <v>16.5</v>
      </c>
      <c r="H141" s="37">
        <v>128</v>
      </c>
      <c r="I141" s="37">
        <v>0.01</v>
      </c>
      <c r="J141" s="37">
        <v>68</v>
      </c>
      <c r="K141" s="37">
        <v>0.6</v>
      </c>
      <c r="L141" s="37">
        <v>7</v>
      </c>
      <c r="M141" s="37">
        <v>20</v>
      </c>
      <c r="N141" s="37">
        <v>8</v>
      </c>
      <c r="O141" s="37">
        <v>0.15</v>
      </c>
    </row>
    <row r="142" spans="1:255">
      <c r="A142" s="40" t="s">
        <v>65</v>
      </c>
      <c r="B142" s="37" t="s">
        <v>46</v>
      </c>
      <c r="C142" s="46" t="s">
        <v>59</v>
      </c>
      <c r="D142" s="46"/>
      <c r="E142" s="36">
        <v>2.2999999999999998</v>
      </c>
      <c r="F142" s="48">
        <v>0.9</v>
      </c>
      <c r="G142" s="37">
        <v>15.8</v>
      </c>
      <c r="H142" s="37">
        <v>78.48</v>
      </c>
      <c r="I142" s="37">
        <v>0.05</v>
      </c>
      <c r="J142" s="37">
        <v>0</v>
      </c>
      <c r="K142" s="37">
        <v>0.52</v>
      </c>
      <c r="L142" s="37">
        <v>6.67</v>
      </c>
      <c r="M142" s="37">
        <v>25.76</v>
      </c>
      <c r="N142" s="37">
        <v>10</v>
      </c>
      <c r="O142" s="37">
        <v>0.6</v>
      </c>
    </row>
    <row r="143" spans="1:255">
      <c r="A143" s="40" t="s">
        <v>65</v>
      </c>
      <c r="B143" s="37" t="s">
        <v>69</v>
      </c>
      <c r="C143" s="46" t="s">
        <v>74</v>
      </c>
      <c r="D143" s="46"/>
      <c r="E143" s="36">
        <v>2.64</v>
      </c>
      <c r="F143" s="48">
        <v>0.48</v>
      </c>
      <c r="G143" s="37">
        <v>13.36</v>
      </c>
      <c r="H143" s="37">
        <v>69.599999999999994</v>
      </c>
      <c r="I143" s="37">
        <v>7.0000000000000007E-2</v>
      </c>
      <c r="J143" s="37">
        <v>0</v>
      </c>
      <c r="K143" s="37">
        <v>0.56000000000000005</v>
      </c>
      <c r="L143" s="37">
        <v>14</v>
      </c>
      <c r="M143" s="37">
        <v>63.2</v>
      </c>
      <c r="N143" s="37">
        <v>18.8</v>
      </c>
      <c r="O143" s="37">
        <v>1.56</v>
      </c>
    </row>
    <row r="144" spans="1:255" s="64" customFormat="1">
      <c r="A144" s="32"/>
      <c r="B144" s="33" t="s">
        <v>44</v>
      </c>
      <c r="C144" s="34"/>
      <c r="D144" s="35"/>
      <c r="E144" s="41">
        <f t="shared" ref="E144:O144" si="10">SUM(E138:E143)</f>
        <v>39.81</v>
      </c>
      <c r="F144" s="83">
        <f t="shared" si="10"/>
        <v>19.61</v>
      </c>
      <c r="G144" s="83">
        <f t="shared" si="10"/>
        <v>92.64</v>
      </c>
      <c r="H144" s="83">
        <f t="shared" si="10"/>
        <v>764.91</v>
      </c>
      <c r="I144" s="83">
        <f t="shared" si="10"/>
        <v>0.13</v>
      </c>
      <c r="J144" s="83">
        <f t="shared" si="10"/>
        <v>92.16</v>
      </c>
      <c r="K144" s="83">
        <f t="shared" si="10"/>
        <v>3.3800000000000003</v>
      </c>
      <c r="L144" s="83">
        <f t="shared" si="10"/>
        <v>128.19999999999999</v>
      </c>
      <c r="M144" s="83">
        <f t="shared" si="10"/>
        <v>199.51</v>
      </c>
      <c r="N144" s="83">
        <f t="shared" si="10"/>
        <v>147.41000000000003</v>
      </c>
      <c r="O144" s="83">
        <f t="shared" si="10"/>
        <v>8.77</v>
      </c>
    </row>
    <row r="145" spans="1:36" s="8" customFormat="1">
      <c r="A145" s="32"/>
      <c r="B145" s="33" t="s">
        <v>47</v>
      </c>
      <c r="C145" s="34"/>
      <c r="D145" s="35"/>
      <c r="E145" s="119">
        <f>SUM(E135+E144)</f>
        <v>61.650000000000006</v>
      </c>
      <c r="F145" s="119">
        <f t="shared" ref="F145:O145" si="11">SUM(F135+F144)</f>
        <v>60.61</v>
      </c>
      <c r="G145" s="119">
        <f t="shared" si="11"/>
        <v>194.29000000000002</v>
      </c>
      <c r="H145" s="119">
        <f t="shared" si="11"/>
        <v>1425.9099999999999</v>
      </c>
      <c r="I145" s="119">
        <f t="shared" si="11"/>
        <v>0.53</v>
      </c>
      <c r="J145" s="119">
        <f t="shared" si="11"/>
        <v>92.97</v>
      </c>
      <c r="K145" s="119">
        <f t="shared" si="11"/>
        <v>3.72</v>
      </c>
      <c r="L145" s="119">
        <f t="shared" si="11"/>
        <v>697.36999999999989</v>
      </c>
      <c r="M145" s="119">
        <f t="shared" si="11"/>
        <v>775.68999999999994</v>
      </c>
      <c r="N145" s="119">
        <f t="shared" si="11"/>
        <v>263.91000000000003</v>
      </c>
      <c r="O145" s="119">
        <f t="shared" si="11"/>
        <v>13.4</v>
      </c>
    </row>
    <row r="146" spans="1:36" s="67" customFormat="1" ht="11.25">
      <c r="A146" s="66" t="s">
        <v>80</v>
      </c>
      <c r="C146" s="68"/>
      <c r="D146" s="69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1:36" s="73" customFormat="1" ht="11.25">
      <c r="A147" s="72" t="s">
        <v>81</v>
      </c>
      <c r="C147" s="74"/>
      <c r="D147" s="75"/>
      <c r="E147" s="79"/>
      <c r="F147" s="74"/>
      <c r="G147" s="74"/>
      <c r="H147" s="74"/>
      <c r="I147" s="80"/>
      <c r="J147" s="80"/>
      <c r="K147" s="80"/>
    </row>
    <row r="148" spans="1:36" s="73" customFormat="1" ht="11.25">
      <c r="A148" s="72" t="s">
        <v>82</v>
      </c>
      <c r="C148" s="74"/>
      <c r="D148" s="75"/>
      <c r="E148" s="79"/>
      <c r="F148" s="74"/>
      <c r="G148" s="74"/>
      <c r="H148" s="74"/>
      <c r="I148" s="80"/>
      <c r="J148" s="80"/>
      <c r="K148" s="80"/>
    </row>
    <row r="149" spans="1:36" s="73" customFormat="1" ht="11.25">
      <c r="A149" s="72"/>
      <c r="C149" s="74"/>
      <c r="D149" s="75"/>
      <c r="E149" s="79"/>
      <c r="F149" s="74"/>
      <c r="G149" s="74"/>
      <c r="H149" s="74"/>
      <c r="I149" s="80"/>
      <c r="J149" s="80"/>
      <c r="K149" s="80"/>
    </row>
    <row r="150" spans="1:36" s="73" customFormat="1" ht="11.25">
      <c r="A150" s="72"/>
      <c r="C150" s="74"/>
      <c r="D150" s="75"/>
      <c r="E150" s="79"/>
      <c r="F150" s="74"/>
      <c r="G150" s="74"/>
      <c r="H150" s="74"/>
      <c r="I150" s="80"/>
      <c r="J150" s="80"/>
      <c r="K150" s="80"/>
    </row>
    <row r="151" spans="1:36" s="73" customFormat="1" ht="11.25">
      <c r="A151" s="72"/>
      <c r="C151" s="74"/>
      <c r="D151" s="75"/>
      <c r="E151" s="79"/>
      <c r="F151" s="74"/>
      <c r="G151" s="74"/>
      <c r="H151" s="74"/>
      <c r="I151" s="80"/>
      <c r="J151" s="80"/>
      <c r="K151" s="80"/>
    </row>
    <row r="152" spans="1:36" s="73" customFormat="1" ht="11.25">
      <c r="A152" s="72"/>
      <c r="C152" s="74"/>
      <c r="D152" s="75"/>
      <c r="E152" s="79"/>
      <c r="F152" s="74"/>
      <c r="G152" s="74"/>
      <c r="H152" s="74"/>
      <c r="I152" s="80"/>
      <c r="J152" s="80"/>
      <c r="K152" s="80"/>
    </row>
    <row r="153" spans="1:36" s="73" customFormat="1" ht="11.25">
      <c r="A153" s="72"/>
      <c r="C153" s="74"/>
      <c r="D153" s="75"/>
      <c r="E153" s="79"/>
      <c r="F153" s="74"/>
      <c r="G153" s="74"/>
      <c r="H153" s="74"/>
      <c r="I153" s="80"/>
      <c r="J153" s="80"/>
      <c r="K153" s="80"/>
    </row>
    <row r="154" spans="1:36">
      <c r="A154" s="23" t="s">
        <v>86</v>
      </c>
      <c r="B154" s="8"/>
      <c r="C154" s="27"/>
      <c r="D154" s="24"/>
      <c r="E154" s="29"/>
      <c r="G154" s="2"/>
    </row>
    <row r="155" spans="1:36">
      <c r="A155" s="23" t="s">
        <v>142</v>
      </c>
      <c r="B155" s="8"/>
      <c r="C155" s="3"/>
      <c r="D155" s="24"/>
      <c r="E155" s="25"/>
      <c r="F155" s="6"/>
      <c r="G155" s="6"/>
      <c r="H155" s="6"/>
    </row>
    <row r="156" spans="1:36" ht="16.5">
      <c r="A156" s="23" t="s">
        <v>145</v>
      </c>
      <c r="B156" s="8"/>
      <c r="C156" s="3"/>
      <c r="D156" s="24"/>
      <c r="E156" s="25"/>
      <c r="F156" s="12"/>
      <c r="G156" s="13"/>
      <c r="H156" s="14"/>
      <c r="I156" s="6"/>
    </row>
    <row r="157" spans="1:36" ht="18">
      <c r="A157" s="23" t="s">
        <v>144</v>
      </c>
      <c r="B157" s="1"/>
      <c r="C157" s="27"/>
      <c r="D157" s="28"/>
      <c r="E157" s="29"/>
      <c r="F157" s="13"/>
      <c r="G157" s="16"/>
      <c r="H157" s="30"/>
      <c r="I157" s="31"/>
    </row>
    <row r="158" spans="1:36">
      <c r="A158" s="103" t="s">
        <v>3</v>
      </c>
      <c r="B158" s="104" t="s">
        <v>4</v>
      </c>
      <c r="C158" s="105" t="s">
        <v>5</v>
      </c>
      <c r="D158" s="106" t="s">
        <v>6</v>
      </c>
      <c r="E158" s="107"/>
      <c r="F158" s="108" t="s">
        <v>7</v>
      </c>
      <c r="G158" s="109"/>
      <c r="H158" s="104" t="s">
        <v>49</v>
      </c>
      <c r="I158" s="110"/>
      <c r="J158" s="111" t="s">
        <v>9</v>
      </c>
      <c r="K158" s="112"/>
      <c r="L158" s="104" t="s">
        <v>10</v>
      </c>
      <c r="M158" s="108"/>
      <c r="N158" s="108"/>
      <c r="O158" s="109"/>
    </row>
    <row r="159" spans="1:36">
      <c r="A159" s="32" t="s">
        <v>11</v>
      </c>
      <c r="B159" s="33" t="s">
        <v>12</v>
      </c>
      <c r="C159" s="34"/>
      <c r="D159" s="35"/>
      <c r="E159" s="36"/>
      <c r="F159" s="33" t="s">
        <v>13</v>
      </c>
      <c r="G159" s="33" t="s">
        <v>14</v>
      </c>
      <c r="H159" s="33" t="s">
        <v>15</v>
      </c>
      <c r="I159" s="37"/>
      <c r="J159" s="38" t="s">
        <v>16</v>
      </c>
      <c r="K159" s="37"/>
      <c r="L159" s="33" t="s">
        <v>17</v>
      </c>
      <c r="M159" s="33"/>
      <c r="N159" s="33"/>
      <c r="O159" s="33"/>
      <c r="Q159" s="39"/>
      <c r="R159" s="8"/>
      <c r="S159" s="39"/>
      <c r="T159" s="2"/>
      <c r="U159" s="39"/>
      <c r="V159" s="6"/>
      <c r="W159" s="6"/>
      <c r="X159" s="6"/>
      <c r="Y159" s="6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>
      <c r="A160" s="40"/>
      <c r="B160" s="33" t="s">
        <v>18</v>
      </c>
      <c r="C160" s="34"/>
      <c r="D160" s="35"/>
      <c r="E160" s="41" t="s">
        <v>19</v>
      </c>
      <c r="F160" s="35" t="s">
        <v>20</v>
      </c>
      <c r="G160" s="35" t="s">
        <v>21</v>
      </c>
      <c r="H160" s="35" t="s">
        <v>22</v>
      </c>
      <c r="I160" s="33" t="s">
        <v>23</v>
      </c>
      <c r="J160" s="33" t="s">
        <v>24</v>
      </c>
      <c r="K160" s="33" t="s">
        <v>25</v>
      </c>
      <c r="L160" s="33" t="s">
        <v>26</v>
      </c>
      <c r="M160" s="33" t="s">
        <v>27</v>
      </c>
      <c r="N160" s="33" t="s">
        <v>28</v>
      </c>
      <c r="O160" s="33" t="s">
        <v>29</v>
      </c>
      <c r="Q160" s="39"/>
      <c r="R160" s="8"/>
      <c r="S160" s="39"/>
      <c r="T160" s="2"/>
      <c r="U160" s="39"/>
      <c r="V160" s="6"/>
      <c r="W160" s="6"/>
      <c r="X160" s="6"/>
      <c r="Y160" s="6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255" ht="18">
      <c r="A161" s="32" t="s">
        <v>30</v>
      </c>
      <c r="B161" s="32" t="s">
        <v>31</v>
      </c>
      <c r="C161" s="42"/>
      <c r="D161" s="34"/>
      <c r="E161" s="43" t="s">
        <v>32</v>
      </c>
      <c r="F161" s="32" t="s">
        <v>33</v>
      </c>
      <c r="G161" s="32" t="s">
        <v>34</v>
      </c>
      <c r="H161" s="32" t="s">
        <v>35</v>
      </c>
      <c r="I161" s="32" t="s">
        <v>36</v>
      </c>
      <c r="J161" s="32" t="s">
        <v>37</v>
      </c>
      <c r="K161" s="32" t="s">
        <v>38</v>
      </c>
      <c r="L161" s="32" t="s">
        <v>39</v>
      </c>
      <c r="M161" s="32" t="s">
        <v>40</v>
      </c>
      <c r="N161" s="32" t="s">
        <v>41</v>
      </c>
      <c r="O161" s="32" t="s">
        <v>42</v>
      </c>
      <c r="Q161" s="7"/>
      <c r="R161" s="8"/>
      <c r="S161" s="7"/>
      <c r="T161" s="8"/>
      <c r="U161" s="8"/>
      <c r="V161" s="2"/>
      <c r="W161" s="8"/>
      <c r="X161" s="8"/>
      <c r="Y161" s="8"/>
      <c r="Z161" s="2"/>
      <c r="AA161" s="44"/>
      <c r="AB161" s="45"/>
      <c r="AC161" s="2"/>
      <c r="AD161" s="8"/>
      <c r="AE161" s="8"/>
      <c r="AF161" s="8"/>
      <c r="AG161" s="8"/>
      <c r="AH161" s="2"/>
      <c r="AI161" s="2"/>
      <c r="AJ161" s="2"/>
    </row>
    <row r="162" spans="1:255">
      <c r="A162" s="40"/>
      <c r="B162" s="33" t="s">
        <v>43</v>
      </c>
      <c r="C162" s="46"/>
      <c r="D162" s="35"/>
      <c r="E162" s="36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255" ht="22.5" customHeight="1">
      <c r="A163" s="40" t="s">
        <v>95</v>
      </c>
      <c r="B163" s="49" t="s">
        <v>136</v>
      </c>
      <c r="C163" s="186" t="s">
        <v>186</v>
      </c>
      <c r="D163" s="47"/>
      <c r="E163" s="36">
        <v>22.6</v>
      </c>
      <c r="F163" s="37">
        <v>24.6</v>
      </c>
      <c r="G163" s="37">
        <v>25.1</v>
      </c>
      <c r="H163" s="37">
        <v>312.10000000000002</v>
      </c>
      <c r="I163" s="37">
        <f>0/150*200</f>
        <v>0</v>
      </c>
      <c r="J163" s="37">
        <v>0.8</v>
      </c>
      <c r="K163" s="37">
        <v>1.8</v>
      </c>
      <c r="L163" s="37">
        <v>168.4</v>
      </c>
      <c r="M163" s="37">
        <v>185</v>
      </c>
      <c r="N163" s="37">
        <v>23.4</v>
      </c>
      <c r="O163" s="37">
        <v>0.9</v>
      </c>
    </row>
    <row r="164" spans="1:255">
      <c r="A164" s="40" t="s">
        <v>161</v>
      </c>
      <c r="B164" s="49" t="s">
        <v>91</v>
      </c>
      <c r="C164" s="46" t="s">
        <v>149</v>
      </c>
      <c r="D164" s="50"/>
      <c r="E164" s="36">
        <v>6.44</v>
      </c>
      <c r="F164" s="37">
        <v>17.5</v>
      </c>
      <c r="G164" s="37">
        <v>39.56</v>
      </c>
      <c r="H164" s="37">
        <v>225</v>
      </c>
      <c r="I164" s="37">
        <v>7.0000000000000007E-2</v>
      </c>
      <c r="J164" s="37">
        <v>0</v>
      </c>
      <c r="K164" s="37">
        <v>0.5</v>
      </c>
      <c r="L164" s="37">
        <v>171.2</v>
      </c>
      <c r="M164" s="37">
        <v>163.80000000000001</v>
      </c>
      <c r="N164" s="37">
        <v>12.5</v>
      </c>
      <c r="O164" s="37">
        <v>1.75</v>
      </c>
    </row>
    <row r="165" spans="1:255">
      <c r="A165" s="40" t="s">
        <v>159</v>
      </c>
      <c r="B165" s="37" t="s">
        <v>160</v>
      </c>
      <c r="C165" s="46" t="s">
        <v>58</v>
      </c>
      <c r="D165" s="47"/>
      <c r="E165" s="36">
        <v>0.1</v>
      </c>
      <c r="F165" s="37">
        <v>0</v>
      </c>
      <c r="G165" s="37">
        <v>10.199999999999999</v>
      </c>
      <c r="H165" s="37">
        <v>42.3</v>
      </c>
      <c r="I165" s="37">
        <v>0</v>
      </c>
      <c r="J165" s="37">
        <v>2.8</v>
      </c>
      <c r="K165" s="37">
        <v>0</v>
      </c>
      <c r="L165" s="37">
        <v>16</v>
      </c>
      <c r="M165" s="37">
        <v>7</v>
      </c>
      <c r="N165" s="37">
        <v>0</v>
      </c>
      <c r="O165" s="37">
        <v>0</v>
      </c>
    </row>
    <row r="166" spans="1:255" s="55" customFormat="1">
      <c r="A166" s="51"/>
      <c r="B166" s="51" t="s">
        <v>44</v>
      </c>
      <c r="C166" s="52"/>
      <c r="D166" s="52"/>
      <c r="E166" s="53">
        <f t="shared" ref="E166:O166" si="12">SUM(E163:E165)</f>
        <v>29.140000000000004</v>
      </c>
      <c r="F166" s="120">
        <f t="shared" si="12"/>
        <v>42.1</v>
      </c>
      <c r="G166" s="120">
        <f t="shared" si="12"/>
        <v>74.86</v>
      </c>
      <c r="H166" s="120">
        <f t="shared" si="12"/>
        <v>579.4</v>
      </c>
      <c r="I166" s="120">
        <f t="shared" si="12"/>
        <v>7.0000000000000007E-2</v>
      </c>
      <c r="J166" s="120">
        <f t="shared" si="12"/>
        <v>3.5999999999999996</v>
      </c>
      <c r="K166" s="120">
        <f t="shared" si="12"/>
        <v>2.2999999999999998</v>
      </c>
      <c r="L166" s="120">
        <f t="shared" si="12"/>
        <v>355.6</v>
      </c>
      <c r="M166" s="120">
        <f t="shared" si="12"/>
        <v>355.8</v>
      </c>
      <c r="N166" s="120">
        <f t="shared" si="12"/>
        <v>35.9</v>
      </c>
      <c r="O166" s="120">
        <f t="shared" si="12"/>
        <v>2.65</v>
      </c>
    </row>
    <row r="167" spans="1:255" s="55" customFormat="1">
      <c r="A167" s="51"/>
      <c r="B167" s="51"/>
      <c r="C167" s="52"/>
      <c r="D167" s="52"/>
      <c r="E167" s="56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255">
      <c r="A168" s="40"/>
      <c r="B168" s="33" t="s">
        <v>45</v>
      </c>
      <c r="C168" s="46"/>
      <c r="D168" s="35"/>
      <c r="E168" s="36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255">
      <c r="A169" s="180" t="s">
        <v>187</v>
      </c>
      <c r="B169" s="37" t="s">
        <v>137</v>
      </c>
      <c r="C169" s="186" t="s">
        <v>53</v>
      </c>
      <c r="D169" s="47"/>
      <c r="E169" s="36">
        <v>1.41</v>
      </c>
      <c r="F169" s="37">
        <v>2.76</v>
      </c>
      <c r="G169" s="37">
        <v>7.4</v>
      </c>
      <c r="H169" s="37">
        <v>60.06</v>
      </c>
      <c r="I169" s="37">
        <v>0.02</v>
      </c>
      <c r="J169" s="37">
        <v>4.03</v>
      </c>
      <c r="K169" s="37">
        <f>2.28</f>
        <v>2.2799999999999998</v>
      </c>
      <c r="L169" s="37">
        <v>22.94</v>
      </c>
      <c r="M169" s="37">
        <v>36.47</v>
      </c>
      <c r="N169" s="37">
        <v>17.78</v>
      </c>
      <c r="O169" s="37">
        <v>1.06</v>
      </c>
      <c r="Q169" s="39"/>
      <c r="R169" s="2"/>
      <c r="S169" s="39"/>
      <c r="T169" s="2"/>
      <c r="U169" s="2"/>
      <c r="V169" s="4"/>
      <c r="W169" s="4"/>
      <c r="X169" s="4"/>
      <c r="Y169" s="4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255" ht="25.5">
      <c r="A170" s="40" t="s">
        <v>107</v>
      </c>
      <c r="B170" s="49" t="s">
        <v>108</v>
      </c>
      <c r="C170" s="46" t="s">
        <v>148</v>
      </c>
      <c r="D170" s="50"/>
      <c r="E170" s="36">
        <v>1.75</v>
      </c>
      <c r="F170" s="37">
        <v>4.8899999999999997</v>
      </c>
      <c r="G170" s="37">
        <v>8.49</v>
      </c>
      <c r="H170" s="37">
        <v>84.78</v>
      </c>
      <c r="I170" s="37">
        <v>0.05</v>
      </c>
      <c r="J170" s="37">
        <v>14.77</v>
      </c>
      <c r="K170" s="37">
        <v>0</v>
      </c>
      <c r="L170" s="37">
        <v>34.659999999999997</v>
      </c>
      <c r="M170" s="37">
        <v>38.1</v>
      </c>
      <c r="N170" s="37">
        <v>17.8</v>
      </c>
      <c r="O170" s="37">
        <v>0.64</v>
      </c>
    </row>
    <row r="171" spans="1:255">
      <c r="A171" s="40" t="s">
        <v>173</v>
      </c>
      <c r="B171" s="49" t="s">
        <v>175</v>
      </c>
      <c r="C171" s="46" t="s">
        <v>174</v>
      </c>
      <c r="D171" s="118"/>
      <c r="E171" s="36">
        <v>11.78</v>
      </c>
      <c r="F171" s="37">
        <v>12.91</v>
      </c>
      <c r="G171" s="37">
        <v>14.9</v>
      </c>
      <c r="H171" s="37">
        <v>223</v>
      </c>
      <c r="I171" s="37">
        <v>7.0000000000000007E-2</v>
      </c>
      <c r="J171" s="37">
        <v>1.1299999999999999</v>
      </c>
      <c r="K171" s="37">
        <v>0</v>
      </c>
      <c r="L171" s="37">
        <v>57.8</v>
      </c>
      <c r="M171" s="37">
        <v>141.4</v>
      </c>
      <c r="N171" s="37">
        <v>28.4</v>
      </c>
      <c r="O171" s="37">
        <v>1.27</v>
      </c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R171" s="98"/>
      <c r="GS171" s="98"/>
      <c r="GT171" s="98"/>
      <c r="GU171" s="98"/>
      <c r="GV171" s="98"/>
      <c r="GW171" s="98"/>
      <c r="GX171" s="98"/>
      <c r="GY171" s="98"/>
      <c r="GZ171" s="98"/>
      <c r="HA171" s="98"/>
      <c r="HB171" s="98"/>
      <c r="HC171" s="98"/>
      <c r="HD171" s="98"/>
      <c r="HE171" s="98"/>
      <c r="HF171" s="98"/>
      <c r="HG171" s="98"/>
      <c r="HH171" s="98"/>
      <c r="HI171" s="98"/>
      <c r="HJ171" s="98"/>
      <c r="HK171" s="98"/>
      <c r="HL171" s="98"/>
      <c r="HM171" s="98"/>
      <c r="HN171" s="98"/>
      <c r="HO171" s="98"/>
      <c r="HP171" s="98"/>
      <c r="HQ171" s="98"/>
      <c r="HR171" s="98"/>
      <c r="HS171" s="98"/>
      <c r="HT171" s="98"/>
      <c r="HU171" s="98"/>
      <c r="HV171" s="98"/>
      <c r="HW171" s="98"/>
      <c r="HX171" s="98"/>
      <c r="HY171" s="98"/>
      <c r="HZ171" s="98"/>
      <c r="IA171" s="98"/>
      <c r="IB171" s="98"/>
      <c r="IC171" s="98"/>
      <c r="ID171" s="98"/>
      <c r="IE171" s="98"/>
      <c r="IF171" s="98"/>
      <c r="IG171" s="98"/>
      <c r="IH171" s="98"/>
      <c r="II171" s="98"/>
      <c r="IJ171" s="98"/>
      <c r="IK171" s="98"/>
      <c r="IL171" s="98"/>
      <c r="IM171" s="98"/>
      <c r="IN171" s="98"/>
      <c r="IO171" s="98"/>
      <c r="IP171" s="98"/>
      <c r="IQ171" s="98"/>
      <c r="IR171" s="98"/>
      <c r="IS171" s="98"/>
      <c r="IT171" s="98"/>
      <c r="IU171" s="98"/>
    </row>
    <row r="172" spans="1:255">
      <c r="A172" s="40" t="s">
        <v>123</v>
      </c>
      <c r="B172" s="37" t="s">
        <v>124</v>
      </c>
      <c r="C172" s="186" t="s">
        <v>188</v>
      </c>
      <c r="D172" s="47"/>
      <c r="E172" s="36">
        <v>5.8</v>
      </c>
      <c r="F172" s="37">
        <v>0.08</v>
      </c>
      <c r="G172" s="37">
        <v>31</v>
      </c>
      <c r="H172" s="37">
        <v>155</v>
      </c>
      <c r="I172" s="37">
        <v>0.06</v>
      </c>
      <c r="J172" s="37">
        <v>0.02</v>
      </c>
      <c r="K172" s="37">
        <v>1.3</v>
      </c>
      <c r="L172" s="37">
        <v>5.7</v>
      </c>
      <c r="M172" s="37">
        <v>153</v>
      </c>
      <c r="N172" s="37">
        <v>21</v>
      </c>
      <c r="O172" s="37">
        <v>0.8</v>
      </c>
      <c r="Q172" s="39"/>
      <c r="R172" s="8"/>
      <c r="S172" s="39"/>
      <c r="T172" s="2"/>
      <c r="U172" s="39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55">
      <c r="A173" s="40" t="s">
        <v>68</v>
      </c>
      <c r="B173" s="37" t="s">
        <v>167</v>
      </c>
      <c r="C173" s="46" t="s">
        <v>58</v>
      </c>
      <c r="D173" s="47"/>
      <c r="E173" s="36">
        <v>0.6</v>
      </c>
      <c r="F173" s="37">
        <v>0</v>
      </c>
      <c r="G173" s="37">
        <v>16.5</v>
      </c>
      <c r="H173" s="37">
        <v>128</v>
      </c>
      <c r="I173" s="37">
        <v>0.01</v>
      </c>
      <c r="J173" s="37">
        <v>68</v>
      </c>
      <c r="K173" s="37">
        <v>0.6</v>
      </c>
      <c r="L173" s="37">
        <v>7</v>
      </c>
      <c r="M173" s="37">
        <v>20</v>
      </c>
      <c r="N173" s="37">
        <v>8</v>
      </c>
      <c r="O173" s="37">
        <v>0.15</v>
      </c>
    </row>
    <row r="174" spans="1:255">
      <c r="A174" s="40" t="s">
        <v>65</v>
      </c>
      <c r="B174" s="37" t="s">
        <v>46</v>
      </c>
      <c r="C174" s="46" t="s">
        <v>59</v>
      </c>
      <c r="D174" s="46"/>
      <c r="E174" s="36">
        <v>2.2999999999999998</v>
      </c>
      <c r="F174" s="48">
        <v>0.9</v>
      </c>
      <c r="G174" s="37">
        <v>15.8</v>
      </c>
      <c r="H174" s="37">
        <v>78.48</v>
      </c>
      <c r="I174" s="37">
        <v>0.05</v>
      </c>
      <c r="J174" s="37">
        <v>0</v>
      </c>
      <c r="K174" s="37">
        <v>0.52</v>
      </c>
      <c r="L174" s="37">
        <v>6.67</v>
      </c>
      <c r="M174" s="37">
        <v>25.76</v>
      </c>
      <c r="N174" s="37">
        <v>10</v>
      </c>
      <c r="O174" s="37">
        <v>0.6</v>
      </c>
    </row>
    <row r="175" spans="1:255">
      <c r="A175" s="40" t="s">
        <v>65</v>
      </c>
      <c r="B175" s="37" t="s">
        <v>69</v>
      </c>
      <c r="C175" s="46" t="s">
        <v>74</v>
      </c>
      <c r="D175" s="46"/>
      <c r="E175" s="36">
        <v>2.64</v>
      </c>
      <c r="F175" s="48">
        <v>0.48</v>
      </c>
      <c r="G175" s="37">
        <v>13.36</v>
      </c>
      <c r="H175" s="37">
        <v>69.599999999999994</v>
      </c>
      <c r="I175" s="37">
        <v>7.0000000000000007E-2</v>
      </c>
      <c r="J175" s="37">
        <v>0</v>
      </c>
      <c r="K175" s="37">
        <v>0.56000000000000005</v>
      </c>
      <c r="L175" s="37">
        <v>14</v>
      </c>
      <c r="M175" s="37">
        <v>63.2</v>
      </c>
      <c r="N175" s="37">
        <v>18.8</v>
      </c>
      <c r="O175" s="37">
        <v>1.56</v>
      </c>
    </row>
    <row r="176" spans="1:255" s="64" customFormat="1">
      <c r="A176" s="32"/>
      <c r="B176" s="33" t="s">
        <v>130</v>
      </c>
      <c r="C176" s="34"/>
      <c r="D176" s="35"/>
      <c r="E176" s="41">
        <f t="shared" ref="E176:J176" si="13">SUM(E169:E175)</f>
        <v>26.28</v>
      </c>
      <c r="F176" s="83">
        <f t="shared" si="13"/>
        <v>22.019999999999996</v>
      </c>
      <c r="G176" s="83">
        <f t="shared" si="13"/>
        <v>107.44999999999999</v>
      </c>
      <c r="H176" s="83">
        <f t="shared" si="13"/>
        <v>798.92000000000007</v>
      </c>
      <c r="I176" s="83">
        <f t="shared" si="13"/>
        <v>0.33</v>
      </c>
      <c r="J176" s="83">
        <f t="shared" si="13"/>
        <v>87.95</v>
      </c>
      <c r="K176" s="83">
        <f>SUM(K169:K175)</f>
        <v>5.26</v>
      </c>
      <c r="L176" s="83">
        <f>SUM(L169:L175)</f>
        <v>148.76999999999998</v>
      </c>
      <c r="M176" s="83">
        <f>SUM(M169:M175)</f>
        <v>477.93</v>
      </c>
      <c r="N176" s="83">
        <f>SUM(N169:N175)</f>
        <v>121.77999999999999</v>
      </c>
      <c r="O176" s="83">
        <f>SUM(O169:O175)</f>
        <v>6.08</v>
      </c>
    </row>
    <row r="177" spans="1:15" s="8" customFormat="1">
      <c r="A177" s="32"/>
      <c r="B177" s="33" t="s">
        <v>55</v>
      </c>
      <c r="C177" s="34"/>
      <c r="D177" s="35"/>
      <c r="E177" s="119">
        <f>SUM(E166+E176)</f>
        <v>55.42</v>
      </c>
      <c r="F177" s="119">
        <f t="shared" ref="F177:O177" si="14">SUM(F166+F176)</f>
        <v>64.12</v>
      </c>
      <c r="G177" s="119">
        <f t="shared" si="14"/>
        <v>182.31</v>
      </c>
      <c r="H177" s="119">
        <f t="shared" si="14"/>
        <v>1378.3200000000002</v>
      </c>
      <c r="I177" s="119">
        <f t="shared" si="14"/>
        <v>0.4</v>
      </c>
      <c r="J177" s="119">
        <f t="shared" si="14"/>
        <v>91.55</v>
      </c>
      <c r="K177" s="119">
        <f t="shared" si="14"/>
        <v>7.56</v>
      </c>
      <c r="L177" s="119">
        <f t="shared" si="14"/>
        <v>504.37</v>
      </c>
      <c r="M177" s="119">
        <f t="shared" si="14"/>
        <v>833.73</v>
      </c>
      <c r="N177" s="119">
        <f t="shared" si="14"/>
        <v>157.67999999999998</v>
      </c>
      <c r="O177" s="119">
        <f t="shared" si="14"/>
        <v>8.73</v>
      </c>
    </row>
    <row r="178" spans="1:15" s="67" customFormat="1" ht="11.25">
      <c r="A178" s="66" t="s">
        <v>80</v>
      </c>
      <c r="C178" s="68"/>
      <c r="D178" s="69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1:15" s="73" customFormat="1" ht="11.25">
      <c r="A179" s="72" t="s">
        <v>81</v>
      </c>
      <c r="C179" s="74"/>
      <c r="D179" s="75"/>
      <c r="E179" s="79"/>
      <c r="F179" s="74"/>
      <c r="G179" s="74"/>
      <c r="H179" s="74"/>
      <c r="I179" s="80"/>
      <c r="J179" s="80"/>
      <c r="K179" s="80"/>
    </row>
    <row r="180" spans="1:15" s="73" customFormat="1" ht="11.25">
      <c r="A180" s="72" t="s">
        <v>82</v>
      </c>
      <c r="C180" s="74"/>
      <c r="D180" s="75"/>
      <c r="E180" s="79"/>
      <c r="F180" s="74"/>
      <c r="G180" s="74"/>
      <c r="H180" s="74"/>
      <c r="I180" s="80"/>
      <c r="J180" s="80"/>
      <c r="K180" s="80"/>
    </row>
    <row r="181" spans="1:15" s="73" customFormat="1" ht="11.25">
      <c r="A181" s="72"/>
      <c r="C181" s="74"/>
      <c r="D181" s="75"/>
      <c r="E181" s="79"/>
      <c r="F181" s="74"/>
      <c r="G181" s="74"/>
      <c r="H181" s="74"/>
      <c r="I181" s="80"/>
      <c r="J181" s="80"/>
      <c r="K181" s="80"/>
    </row>
    <row r="182" spans="1:15" s="73" customFormat="1" ht="11.25">
      <c r="A182" s="72"/>
      <c r="C182" s="74"/>
      <c r="D182" s="75"/>
      <c r="E182" s="79"/>
      <c r="F182" s="74"/>
      <c r="G182" s="74"/>
      <c r="H182" s="74"/>
      <c r="I182" s="80"/>
      <c r="J182" s="80"/>
      <c r="K182" s="80"/>
    </row>
    <row r="183" spans="1:15">
      <c r="B183" s="1"/>
      <c r="C183" s="121"/>
      <c r="D183" s="28"/>
      <c r="E183" s="122"/>
      <c r="F183" s="121"/>
      <c r="G183" s="121"/>
      <c r="H183" s="121"/>
    </row>
    <row r="184" spans="1:15" s="73" customFormat="1" ht="11.25">
      <c r="A184" s="72"/>
      <c r="C184" s="74"/>
      <c r="D184" s="75"/>
      <c r="E184" s="79"/>
      <c r="F184" s="74"/>
      <c r="G184" s="74"/>
      <c r="H184" s="74"/>
      <c r="I184" s="80"/>
      <c r="J184" s="80"/>
      <c r="K184" s="80"/>
    </row>
    <row r="185" spans="1:15">
      <c r="A185" s="23" t="s">
        <v>85</v>
      </c>
      <c r="B185" s="8"/>
      <c r="C185" s="3"/>
      <c r="D185" s="24"/>
      <c r="E185" s="25"/>
      <c r="F185" s="6"/>
      <c r="G185" s="6"/>
      <c r="H185" s="6"/>
    </row>
    <row r="186" spans="1:15">
      <c r="A186" s="23" t="s">
        <v>146</v>
      </c>
      <c r="B186" s="8"/>
      <c r="C186" s="3"/>
      <c r="D186" s="24"/>
      <c r="E186" s="25"/>
      <c r="F186" s="6"/>
      <c r="G186" s="6"/>
      <c r="H186" s="6"/>
    </row>
    <row r="187" spans="1:15" ht="16.5">
      <c r="A187" s="23" t="s">
        <v>147</v>
      </c>
      <c r="B187" s="8"/>
      <c r="C187" s="3"/>
      <c r="D187" s="24"/>
      <c r="E187" s="25"/>
      <c r="F187" s="12"/>
      <c r="G187" s="13"/>
      <c r="H187" s="14"/>
      <c r="I187" s="6"/>
    </row>
    <row r="188" spans="1:15" ht="18">
      <c r="A188" s="23" t="s">
        <v>144</v>
      </c>
      <c r="B188" s="1"/>
      <c r="C188" s="27"/>
      <c r="D188" s="28"/>
      <c r="E188" s="29"/>
      <c r="F188" s="13"/>
      <c r="G188" s="16"/>
      <c r="H188" s="30"/>
      <c r="I188" s="31"/>
    </row>
    <row r="189" spans="1:15">
      <c r="A189" s="103" t="s">
        <v>3</v>
      </c>
      <c r="B189" s="104" t="s">
        <v>4</v>
      </c>
      <c r="C189" s="105" t="s">
        <v>5</v>
      </c>
      <c r="D189" s="106" t="s">
        <v>6</v>
      </c>
      <c r="E189" s="107"/>
      <c r="F189" s="108" t="s">
        <v>7</v>
      </c>
      <c r="G189" s="109"/>
      <c r="H189" s="104" t="s">
        <v>8</v>
      </c>
      <c r="I189" s="110"/>
      <c r="J189" s="111" t="s">
        <v>9</v>
      </c>
      <c r="K189" s="112"/>
      <c r="L189" s="104" t="s">
        <v>10</v>
      </c>
      <c r="M189" s="108"/>
      <c r="N189" s="108"/>
      <c r="O189" s="109"/>
    </row>
    <row r="190" spans="1:15">
      <c r="A190" s="123" t="s">
        <v>11</v>
      </c>
      <c r="B190" s="124" t="s">
        <v>12</v>
      </c>
      <c r="C190" s="125"/>
      <c r="D190" s="126"/>
      <c r="E190" s="127"/>
      <c r="F190" s="128" t="s">
        <v>13</v>
      </c>
      <c r="G190" s="129" t="s">
        <v>14</v>
      </c>
      <c r="H190" s="124" t="s">
        <v>15</v>
      </c>
      <c r="I190" s="130"/>
      <c r="J190" s="131" t="s">
        <v>16</v>
      </c>
      <c r="K190" s="132"/>
      <c r="L190" s="124" t="s">
        <v>17</v>
      </c>
      <c r="M190" s="8"/>
      <c r="N190" s="8"/>
      <c r="O190" s="133"/>
    </row>
    <row r="191" spans="1:15">
      <c r="A191" s="134"/>
      <c r="B191" s="135" t="s">
        <v>18</v>
      </c>
      <c r="C191" s="125"/>
      <c r="D191" s="136"/>
      <c r="E191" s="137" t="s">
        <v>19</v>
      </c>
      <c r="F191" s="138" t="s">
        <v>20</v>
      </c>
      <c r="G191" s="138" t="s">
        <v>21</v>
      </c>
      <c r="H191" s="139" t="s">
        <v>22</v>
      </c>
      <c r="I191" s="140" t="s">
        <v>23</v>
      </c>
      <c r="J191" s="140" t="s">
        <v>24</v>
      </c>
      <c r="K191" s="140" t="s">
        <v>25</v>
      </c>
      <c r="L191" s="141" t="s">
        <v>26</v>
      </c>
      <c r="M191" s="141" t="s">
        <v>27</v>
      </c>
      <c r="N191" s="141" t="s">
        <v>28</v>
      </c>
      <c r="O191" s="141" t="s">
        <v>29</v>
      </c>
    </row>
    <row r="192" spans="1:15" ht="18">
      <c r="A192" s="142" t="s">
        <v>30</v>
      </c>
      <c r="B192" s="142" t="s">
        <v>31</v>
      </c>
      <c r="C192" s="143"/>
      <c r="D192" s="144"/>
      <c r="E192" s="145" t="s">
        <v>32</v>
      </c>
      <c r="F192" s="142" t="s">
        <v>33</v>
      </c>
      <c r="G192" s="142" t="s">
        <v>34</v>
      </c>
      <c r="H192" s="142" t="s">
        <v>35</v>
      </c>
      <c r="I192" s="142" t="s">
        <v>36</v>
      </c>
      <c r="J192" s="142" t="s">
        <v>37</v>
      </c>
      <c r="K192" s="142" t="s">
        <v>38</v>
      </c>
      <c r="L192" s="142" t="s">
        <v>39</v>
      </c>
      <c r="M192" s="142" t="s">
        <v>40</v>
      </c>
      <c r="N192" s="142" t="s">
        <v>41</v>
      </c>
      <c r="O192" s="142" t="s">
        <v>42</v>
      </c>
    </row>
    <row r="193" spans="1:255">
      <c r="A193" s="40"/>
      <c r="B193" s="33" t="s">
        <v>43</v>
      </c>
      <c r="C193" s="46"/>
      <c r="D193" s="35"/>
      <c r="E193" s="36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255">
      <c r="A194" s="40" t="s">
        <v>96</v>
      </c>
      <c r="B194" s="37" t="s">
        <v>97</v>
      </c>
      <c r="C194" s="186" t="s">
        <v>189</v>
      </c>
      <c r="D194" s="47"/>
      <c r="E194" s="36">
        <v>4.8</v>
      </c>
      <c r="F194" s="37">
        <v>8.1999999999999993</v>
      </c>
      <c r="G194" s="37">
        <v>30.4</v>
      </c>
      <c r="H194" s="37">
        <v>222</v>
      </c>
      <c r="I194" s="37">
        <v>0.2</v>
      </c>
      <c r="J194" s="37">
        <v>10.91</v>
      </c>
      <c r="K194" s="37">
        <v>0.5</v>
      </c>
      <c r="L194" s="37">
        <v>92.23</v>
      </c>
      <c r="M194" s="37">
        <v>1.6</v>
      </c>
      <c r="N194" s="37">
        <v>17.87</v>
      </c>
      <c r="O194" s="37">
        <v>0.5</v>
      </c>
    </row>
    <row r="195" spans="1:255" ht="25.5">
      <c r="A195" s="180" t="s">
        <v>41</v>
      </c>
      <c r="B195" s="181" t="s">
        <v>157</v>
      </c>
      <c r="C195" s="182" t="s">
        <v>158</v>
      </c>
      <c r="D195" s="50"/>
      <c r="E195" s="48">
        <v>11.64</v>
      </c>
      <c r="F195" s="183">
        <v>28.7</v>
      </c>
      <c r="G195" s="37">
        <v>47.15</v>
      </c>
      <c r="H195" s="183">
        <v>293</v>
      </c>
      <c r="I195" s="37">
        <v>0.11</v>
      </c>
      <c r="J195" s="37">
        <v>0.18</v>
      </c>
      <c r="K195" s="37">
        <v>0.12</v>
      </c>
      <c r="L195" s="37">
        <v>381.2</v>
      </c>
      <c r="M195" s="37">
        <v>408.5</v>
      </c>
      <c r="N195" s="37">
        <v>34.200000000000003</v>
      </c>
      <c r="O195" s="37">
        <v>2.15</v>
      </c>
    </row>
    <row r="196" spans="1:255">
      <c r="A196" s="40" t="s">
        <v>94</v>
      </c>
      <c r="B196" s="37" t="s">
        <v>162</v>
      </c>
      <c r="C196" s="46" t="s">
        <v>58</v>
      </c>
      <c r="D196" s="47"/>
      <c r="E196" s="36">
        <v>0</v>
      </c>
      <c r="F196" s="37">
        <v>0</v>
      </c>
      <c r="G196" s="37">
        <v>10</v>
      </c>
      <c r="H196" s="37">
        <v>38</v>
      </c>
      <c r="I196" s="37">
        <v>0.04</v>
      </c>
      <c r="J196" s="37">
        <v>0</v>
      </c>
      <c r="K196" s="37">
        <v>0</v>
      </c>
      <c r="L196" s="37">
        <v>16.3</v>
      </c>
      <c r="M196" s="37">
        <v>0.04</v>
      </c>
      <c r="N196" s="37">
        <v>4</v>
      </c>
      <c r="O196" s="37">
        <v>0.4</v>
      </c>
    </row>
    <row r="197" spans="1:255">
      <c r="A197" s="51"/>
      <c r="B197" s="51" t="s">
        <v>44</v>
      </c>
      <c r="C197" s="52"/>
      <c r="D197" s="52"/>
      <c r="E197" s="53">
        <f t="shared" ref="E197:O197" si="15">SUM(E194:E196)</f>
        <v>16.440000000000001</v>
      </c>
      <c r="F197" s="54">
        <f t="shared" si="15"/>
        <v>36.9</v>
      </c>
      <c r="G197" s="54">
        <f t="shared" si="15"/>
        <v>87.55</v>
      </c>
      <c r="H197" s="54">
        <f t="shared" si="15"/>
        <v>553</v>
      </c>
      <c r="I197" s="54">
        <f t="shared" si="15"/>
        <v>0.35</v>
      </c>
      <c r="J197" s="54">
        <f t="shared" si="15"/>
        <v>11.09</v>
      </c>
      <c r="K197" s="54">
        <f t="shared" si="15"/>
        <v>0.62</v>
      </c>
      <c r="L197" s="54">
        <f t="shared" si="15"/>
        <v>489.73</v>
      </c>
      <c r="M197" s="54">
        <f t="shared" si="15"/>
        <v>410.14000000000004</v>
      </c>
      <c r="N197" s="54">
        <f t="shared" si="15"/>
        <v>56.070000000000007</v>
      </c>
      <c r="O197" s="54">
        <f t="shared" si="15"/>
        <v>3.05</v>
      </c>
    </row>
    <row r="198" spans="1:255">
      <c r="A198" s="51"/>
      <c r="B198" s="51"/>
      <c r="C198" s="52"/>
      <c r="D198" s="52"/>
      <c r="E198" s="56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255">
      <c r="A199" s="40"/>
      <c r="B199" s="33" t="s">
        <v>45</v>
      </c>
      <c r="C199" s="46"/>
      <c r="D199" s="35"/>
      <c r="E199" s="36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255">
      <c r="A200" s="40" t="s">
        <v>41</v>
      </c>
      <c r="B200" s="37" t="s">
        <v>111</v>
      </c>
      <c r="C200" s="46" t="s">
        <v>150</v>
      </c>
      <c r="D200" s="47"/>
      <c r="E200" s="179">
        <v>0.2</v>
      </c>
      <c r="F200" s="37">
        <v>2</v>
      </c>
      <c r="G200" s="37">
        <v>3.07</v>
      </c>
      <c r="H200" s="37">
        <v>35.6</v>
      </c>
      <c r="I200" s="37">
        <v>0.03</v>
      </c>
      <c r="J200" s="37">
        <v>2.29</v>
      </c>
      <c r="K200" s="37">
        <v>0.3</v>
      </c>
      <c r="L200" s="37">
        <v>15.4</v>
      </c>
      <c r="M200" s="37">
        <v>23.18</v>
      </c>
      <c r="N200" s="37">
        <v>8.6999999999999993</v>
      </c>
      <c r="O200" s="37">
        <v>0.5</v>
      </c>
    </row>
    <row r="201" spans="1:255" ht="25.5">
      <c r="A201" s="40" t="s">
        <v>176</v>
      </c>
      <c r="B201" s="57" t="s">
        <v>177</v>
      </c>
      <c r="C201" s="46" t="s">
        <v>148</v>
      </c>
      <c r="D201" s="50"/>
      <c r="E201" s="48">
        <v>2.21</v>
      </c>
      <c r="F201" s="37">
        <v>5.0599999999999996</v>
      </c>
      <c r="G201" s="37">
        <v>11.92</v>
      </c>
      <c r="H201" s="37">
        <v>120.25</v>
      </c>
      <c r="I201" s="37">
        <v>0.05</v>
      </c>
      <c r="J201" s="37">
        <v>0.5</v>
      </c>
      <c r="K201" s="37">
        <v>0.15</v>
      </c>
      <c r="L201" s="37">
        <v>19.7</v>
      </c>
      <c r="M201" s="37">
        <v>0.5</v>
      </c>
      <c r="N201" s="37">
        <v>0.3</v>
      </c>
      <c r="O201" s="37">
        <v>0.57999999999999996</v>
      </c>
    </row>
    <row r="202" spans="1:255">
      <c r="A202" s="40" t="s">
        <v>113</v>
      </c>
      <c r="B202" s="37" t="s">
        <v>178</v>
      </c>
      <c r="C202" s="46" t="s">
        <v>151</v>
      </c>
      <c r="D202" s="47"/>
      <c r="E202" s="36">
        <v>16.77</v>
      </c>
      <c r="F202" s="37">
        <v>10.74</v>
      </c>
      <c r="G202" s="37">
        <v>24.06</v>
      </c>
      <c r="H202" s="37">
        <v>260.06</v>
      </c>
      <c r="I202" s="37">
        <v>0</v>
      </c>
      <c r="J202" s="37">
        <v>2.2999999999999998</v>
      </c>
      <c r="K202" s="37">
        <v>1.1000000000000001</v>
      </c>
      <c r="L202" s="37">
        <v>71.25</v>
      </c>
      <c r="M202" s="37">
        <v>349.13</v>
      </c>
      <c r="N202" s="37">
        <v>52.37</v>
      </c>
      <c r="O202" s="37">
        <v>1.94</v>
      </c>
    </row>
    <row r="203" spans="1:255" ht="26.25" customHeight="1">
      <c r="A203" s="40" t="s">
        <v>114</v>
      </c>
      <c r="B203" s="37" t="s">
        <v>115</v>
      </c>
      <c r="C203" s="46" t="s">
        <v>58</v>
      </c>
      <c r="D203" s="47"/>
      <c r="E203" s="36">
        <v>0.4</v>
      </c>
      <c r="F203" s="37">
        <v>0.2</v>
      </c>
      <c r="G203" s="37">
        <v>15.72</v>
      </c>
      <c r="H203" s="37">
        <v>75.760000000000005</v>
      </c>
      <c r="I203" s="37">
        <v>0.01</v>
      </c>
      <c r="J203" s="37">
        <v>100</v>
      </c>
      <c r="K203" s="37">
        <v>0</v>
      </c>
      <c r="L203" s="37">
        <v>21.34</v>
      </c>
      <c r="M203" s="37">
        <v>15.6</v>
      </c>
      <c r="N203" s="37">
        <v>2.72</v>
      </c>
      <c r="O203" s="37">
        <v>0.4</v>
      </c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  <c r="DT203" s="98"/>
      <c r="DU203" s="98"/>
      <c r="DV203" s="98"/>
      <c r="DW203" s="98"/>
      <c r="DX203" s="98"/>
      <c r="DY203" s="98"/>
      <c r="DZ203" s="98"/>
      <c r="EA203" s="98"/>
      <c r="EB203" s="98"/>
      <c r="EC203" s="98"/>
      <c r="ED203" s="98"/>
      <c r="EE203" s="98"/>
      <c r="EF203" s="98"/>
      <c r="EG203" s="98"/>
      <c r="EH203" s="98"/>
      <c r="EI203" s="98"/>
      <c r="EJ203" s="98"/>
      <c r="EK203" s="98"/>
      <c r="EL203" s="98"/>
      <c r="EM203" s="98"/>
      <c r="EN203" s="98"/>
      <c r="EO203" s="98"/>
      <c r="EP203" s="98"/>
      <c r="EQ203" s="98"/>
      <c r="ER203" s="98"/>
      <c r="ES203" s="98"/>
      <c r="ET203" s="98"/>
      <c r="EU203" s="98"/>
      <c r="EV203" s="98"/>
      <c r="EW203" s="98"/>
      <c r="EX203" s="98"/>
      <c r="EY203" s="98"/>
      <c r="EZ203" s="98"/>
      <c r="FA203" s="98"/>
      <c r="FB203" s="98"/>
      <c r="FC203" s="98"/>
      <c r="FD203" s="98"/>
      <c r="FE203" s="98"/>
      <c r="FF203" s="98"/>
      <c r="FG203" s="98"/>
      <c r="FH203" s="98"/>
      <c r="FI203" s="98"/>
      <c r="FJ203" s="98"/>
      <c r="FK203" s="98"/>
      <c r="FL203" s="98"/>
      <c r="FM203" s="98"/>
      <c r="FN203" s="98"/>
      <c r="FO203" s="98"/>
      <c r="FP203" s="98"/>
      <c r="FQ203" s="98"/>
      <c r="FR203" s="98"/>
      <c r="FS203" s="98"/>
      <c r="FT203" s="98"/>
      <c r="FU203" s="98"/>
      <c r="FV203" s="98"/>
      <c r="FW203" s="98"/>
      <c r="FX203" s="98"/>
      <c r="FY203" s="98"/>
      <c r="FZ203" s="98"/>
      <c r="GA203" s="98"/>
      <c r="GB203" s="98"/>
      <c r="GC203" s="98"/>
      <c r="GD203" s="98"/>
      <c r="GE203" s="98"/>
      <c r="GF203" s="98"/>
      <c r="GG203" s="98"/>
      <c r="GH203" s="98"/>
      <c r="GI203" s="98"/>
      <c r="GJ203" s="98"/>
      <c r="GK203" s="98"/>
      <c r="GL203" s="98"/>
      <c r="GM203" s="98"/>
      <c r="GN203" s="98"/>
      <c r="GO203" s="98"/>
      <c r="GP203" s="98"/>
      <c r="GQ203" s="98"/>
      <c r="GR203" s="98"/>
      <c r="GS203" s="98"/>
      <c r="GT203" s="98"/>
      <c r="GU203" s="98"/>
      <c r="GV203" s="98"/>
      <c r="GW203" s="98"/>
      <c r="GX203" s="98"/>
      <c r="GY203" s="98"/>
      <c r="GZ203" s="98"/>
      <c r="HA203" s="98"/>
      <c r="HB203" s="98"/>
      <c r="HC203" s="98"/>
      <c r="HD203" s="98"/>
      <c r="HE203" s="98"/>
      <c r="HF203" s="98"/>
      <c r="HG203" s="98"/>
      <c r="HH203" s="98"/>
      <c r="HI203" s="98"/>
      <c r="HJ203" s="98"/>
      <c r="HK203" s="98"/>
      <c r="HL203" s="98"/>
      <c r="HM203" s="98"/>
      <c r="HN203" s="98"/>
      <c r="HO203" s="98"/>
      <c r="HP203" s="98"/>
      <c r="HQ203" s="98"/>
      <c r="HR203" s="98"/>
      <c r="HS203" s="98"/>
      <c r="HT203" s="98"/>
      <c r="HU203" s="98"/>
      <c r="HV203" s="98"/>
      <c r="HW203" s="98"/>
      <c r="HX203" s="98"/>
      <c r="HY203" s="98"/>
      <c r="HZ203" s="98"/>
      <c r="IA203" s="98"/>
      <c r="IB203" s="98"/>
      <c r="IC203" s="98"/>
      <c r="ID203" s="98"/>
      <c r="IE203" s="98"/>
      <c r="IF203" s="98"/>
      <c r="IG203" s="98"/>
      <c r="IH203" s="98"/>
      <c r="II203" s="98"/>
      <c r="IJ203" s="98"/>
      <c r="IK203" s="98"/>
      <c r="IL203" s="98"/>
      <c r="IM203" s="98"/>
      <c r="IN203" s="98"/>
      <c r="IO203" s="98"/>
      <c r="IP203" s="98"/>
      <c r="IQ203" s="98"/>
      <c r="IR203" s="98"/>
      <c r="IS203" s="98"/>
      <c r="IT203" s="98"/>
      <c r="IU203" s="98"/>
    </row>
    <row r="204" spans="1:255">
      <c r="A204" s="40" t="s">
        <v>65</v>
      </c>
      <c r="B204" s="37" t="s">
        <v>46</v>
      </c>
      <c r="C204" s="46" t="s">
        <v>59</v>
      </c>
      <c r="D204" s="47"/>
      <c r="E204" s="36">
        <v>2.2999999999999998</v>
      </c>
      <c r="F204" s="37">
        <v>0.9</v>
      </c>
      <c r="G204" s="37">
        <v>15.8</v>
      </c>
      <c r="H204" s="37">
        <v>78.48</v>
      </c>
      <c r="I204" s="37">
        <v>0.05</v>
      </c>
      <c r="J204" s="37">
        <v>0</v>
      </c>
      <c r="K204" s="37">
        <v>0.52</v>
      </c>
      <c r="L204" s="37">
        <v>6.67</v>
      </c>
      <c r="M204" s="37">
        <v>25.76</v>
      </c>
      <c r="N204" s="37">
        <v>10</v>
      </c>
      <c r="O204" s="37">
        <v>0.6</v>
      </c>
    </row>
    <row r="205" spans="1:255">
      <c r="A205" s="40" t="s">
        <v>65</v>
      </c>
      <c r="B205" s="37" t="s">
        <v>116</v>
      </c>
      <c r="C205" s="46" t="s">
        <v>74</v>
      </c>
      <c r="D205" s="47"/>
      <c r="E205" s="36">
        <v>2.64</v>
      </c>
      <c r="F205" s="37">
        <v>0.48</v>
      </c>
      <c r="G205" s="37">
        <v>13.36</v>
      </c>
      <c r="H205" s="37">
        <v>69.599999999999994</v>
      </c>
      <c r="I205" s="37">
        <v>7.0000000000000007E-2</v>
      </c>
      <c r="J205" s="37">
        <v>0</v>
      </c>
      <c r="K205" s="37">
        <v>0.56000000000000005</v>
      </c>
      <c r="L205" s="37">
        <v>14</v>
      </c>
      <c r="M205" s="37">
        <v>63.2</v>
      </c>
      <c r="N205" s="37">
        <v>18.8</v>
      </c>
      <c r="O205" s="37">
        <v>1.56</v>
      </c>
    </row>
    <row r="206" spans="1:255">
      <c r="A206" s="32"/>
      <c r="B206" s="33" t="s">
        <v>47</v>
      </c>
      <c r="C206" s="34"/>
      <c r="D206" s="35"/>
      <c r="E206" s="41">
        <f>SUM(E201:E205)</f>
        <v>24.32</v>
      </c>
      <c r="F206" s="41">
        <f t="shared" ref="F206:O206" si="16">SUM(F201:F205)</f>
        <v>17.38</v>
      </c>
      <c r="G206" s="41">
        <f t="shared" si="16"/>
        <v>80.86</v>
      </c>
      <c r="H206" s="41">
        <f t="shared" si="16"/>
        <v>604.15</v>
      </c>
      <c r="I206" s="41">
        <f t="shared" si="16"/>
        <v>0.18000000000000002</v>
      </c>
      <c r="J206" s="41">
        <f t="shared" si="16"/>
        <v>102.8</v>
      </c>
      <c r="K206" s="41">
        <f t="shared" si="16"/>
        <v>2.33</v>
      </c>
      <c r="L206" s="41">
        <f t="shared" si="16"/>
        <v>132.96</v>
      </c>
      <c r="M206" s="41">
        <f t="shared" si="16"/>
        <v>454.19</v>
      </c>
      <c r="N206" s="41">
        <f t="shared" si="16"/>
        <v>84.189999999999984</v>
      </c>
      <c r="O206" s="41">
        <f t="shared" si="16"/>
        <v>5.08</v>
      </c>
    </row>
    <row r="207" spans="1:255">
      <c r="A207" s="32"/>
      <c r="B207" s="33" t="s">
        <v>47</v>
      </c>
      <c r="C207" s="34"/>
      <c r="D207" s="35"/>
      <c r="E207" s="119">
        <f>SUM(E197+E206)</f>
        <v>40.760000000000005</v>
      </c>
      <c r="F207" s="119">
        <f t="shared" ref="F207:O207" si="17">SUM(F197+F206)</f>
        <v>54.28</v>
      </c>
      <c r="G207" s="119">
        <f t="shared" si="17"/>
        <v>168.41</v>
      </c>
      <c r="H207" s="119">
        <f t="shared" si="17"/>
        <v>1157.1500000000001</v>
      </c>
      <c r="I207" s="119">
        <f t="shared" si="17"/>
        <v>0.53</v>
      </c>
      <c r="J207" s="119">
        <f t="shared" si="17"/>
        <v>113.89</v>
      </c>
      <c r="K207" s="119">
        <f t="shared" si="17"/>
        <v>2.95</v>
      </c>
      <c r="L207" s="119">
        <f t="shared" si="17"/>
        <v>622.69000000000005</v>
      </c>
      <c r="M207" s="119">
        <f t="shared" si="17"/>
        <v>864.33</v>
      </c>
      <c r="N207" s="119">
        <f t="shared" si="17"/>
        <v>140.26</v>
      </c>
      <c r="O207" s="119">
        <f t="shared" si="17"/>
        <v>8.129999999999999</v>
      </c>
    </row>
    <row r="208" spans="1:255" s="67" customFormat="1" ht="11.25">
      <c r="A208" s="66" t="s">
        <v>80</v>
      </c>
      <c r="C208" s="68"/>
      <c r="D208" s="69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1:36" s="73" customFormat="1" ht="11.25">
      <c r="A209" s="72" t="s">
        <v>81</v>
      </c>
      <c r="C209" s="74"/>
      <c r="D209" s="75"/>
      <c r="E209" s="79"/>
      <c r="F209" s="74"/>
      <c r="G209" s="74"/>
      <c r="H209" s="74"/>
      <c r="I209" s="80"/>
      <c r="J209" s="80"/>
      <c r="K209" s="80"/>
    </row>
    <row r="210" spans="1:36" s="73" customFormat="1" ht="11.25">
      <c r="A210" s="72" t="s">
        <v>82</v>
      </c>
      <c r="C210" s="74"/>
      <c r="D210" s="75"/>
      <c r="E210" s="79"/>
      <c r="F210" s="74"/>
      <c r="G210" s="74"/>
      <c r="H210" s="74"/>
      <c r="I210" s="80"/>
      <c r="J210" s="80"/>
      <c r="K210" s="80"/>
    </row>
    <row r="211" spans="1:36" s="73" customFormat="1" ht="11.25">
      <c r="A211" s="72"/>
      <c r="C211" s="74"/>
      <c r="D211" s="75"/>
      <c r="E211" s="79"/>
      <c r="F211" s="74"/>
      <c r="G211" s="74"/>
      <c r="H211" s="74"/>
      <c r="I211" s="80"/>
      <c r="J211" s="80"/>
      <c r="K211" s="80"/>
    </row>
    <row r="212" spans="1:36" s="73" customFormat="1" ht="11.25">
      <c r="A212" s="72"/>
      <c r="C212" s="74"/>
      <c r="D212" s="75"/>
      <c r="E212" s="79"/>
      <c r="F212" s="74"/>
      <c r="G212" s="74"/>
      <c r="H212" s="74"/>
      <c r="I212" s="80"/>
      <c r="J212" s="80"/>
      <c r="K212" s="80"/>
    </row>
    <row r="213" spans="1:36" s="73" customFormat="1" ht="11.25">
      <c r="A213" s="72"/>
      <c r="C213" s="74"/>
      <c r="D213" s="75"/>
      <c r="E213" s="79"/>
      <c r="F213" s="74"/>
      <c r="G213" s="74"/>
      <c r="H213" s="74"/>
      <c r="I213" s="80"/>
      <c r="J213" s="80"/>
      <c r="K213" s="80"/>
    </row>
    <row r="214" spans="1:36" s="73" customFormat="1" ht="11.25">
      <c r="A214" s="72"/>
      <c r="C214" s="74"/>
      <c r="D214" s="75"/>
      <c r="E214" s="79"/>
      <c r="F214" s="74"/>
      <c r="G214" s="74"/>
      <c r="H214" s="74"/>
      <c r="I214" s="80"/>
      <c r="J214" s="80"/>
      <c r="K214" s="80"/>
    </row>
    <row r="215" spans="1:36" s="73" customFormat="1" ht="11.25">
      <c r="A215" s="72"/>
      <c r="C215" s="74"/>
      <c r="D215" s="75"/>
      <c r="E215" s="79"/>
      <c r="F215" s="74"/>
      <c r="G215" s="74"/>
      <c r="H215" s="74"/>
      <c r="I215" s="80"/>
      <c r="J215" s="80"/>
      <c r="K215" s="80"/>
    </row>
    <row r="216" spans="1:36">
      <c r="A216" s="23" t="s">
        <v>84</v>
      </c>
      <c r="B216" s="8"/>
      <c r="C216" s="3"/>
      <c r="D216" s="24"/>
      <c r="E216" s="25"/>
      <c r="F216" s="6"/>
      <c r="G216" s="6"/>
      <c r="H216" s="6"/>
    </row>
    <row r="217" spans="1:36">
      <c r="A217" s="23" t="s">
        <v>146</v>
      </c>
      <c r="B217" s="8"/>
      <c r="C217" s="3"/>
      <c r="D217" s="24"/>
      <c r="E217" s="25"/>
      <c r="F217" s="6"/>
      <c r="G217" s="6"/>
      <c r="H217" s="6"/>
    </row>
    <row r="218" spans="1:36" ht="16.5">
      <c r="A218" s="23" t="s">
        <v>147</v>
      </c>
      <c r="B218" s="8"/>
      <c r="C218" s="3"/>
      <c r="D218" s="24"/>
      <c r="E218" s="25"/>
      <c r="F218" s="12"/>
      <c r="G218" s="13"/>
      <c r="H218" s="14"/>
      <c r="I218" s="6"/>
    </row>
    <row r="219" spans="1:36" ht="18">
      <c r="A219" s="23" t="s">
        <v>144</v>
      </c>
      <c r="B219" s="1"/>
      <c r="C219" s="27"/>
      <c r="D219" s="28"/>
      <c r="E219" s="29"/>
      <c r="F219" s="13"/>
      <c r="G219" s="16"/>
      <c r="H219" s="30"/>
      <c r="I219" s="31"/>
    </row>
    <row r="220" spans="1:36">
      <c r="A220" s="32" t="s">
        <v>3</v>
      </c>
      <c r="B220" s="33" t="s">
        <v>4</v>
      </c>
      <c r="C220" s="34" t="s">
        <v>5</v>
      </c>
      <c r="D220" s="35" t="s">
        <v>6</v>
      </c>
      <c r="E220" s="36"/>
      <c r="F220" s="33" t="s">
        <v>7</v>
      </c>
      <c r="G220" s="33"/>
      <c r="H220" s="33" t="s">
        <v>8</v>
      </c>
      <c r="I220" s="37"/>
      <c r="J220" s="38" t="s">
        <v>9</v>
      </c>
      <c r="K220" s="37"/>
      <c r="L220" s="33" t="s">
        <v>10</v>
      </c>
      <c r="M220" s="33"/>
      <c r="N220" s="33"/>
      <c r="O220" s="33"/>
    </row>
    <row r="221" spans="1:36">
      <c r="A221" s="32" t="s">
        <v>11</v>
      </c>
      <c r="B221" s="33" t="s">
        <v>12</v>
      </c>
      <c r="C221" s="34"/>
      <c r="D221" s="35"/>
      <c r="E221" s="36"/>
      <c r="F221" s="33" t="s">
        <v>13</v>
      </c>
      <c r="G221" s="33" t="s">
        <v>14</v>
      </c>
      <c r="H221" s="33" t="s">
        <v>15</v>
      </c>
      <c r="I221" s="37"/>
      <c r="J221" s="38" t="s">
        <v>16</v>
      </c>
      <c r="K221" s="37"/>
      <c r="L221" s="33" t="s">
        <v>17</v>
      </c>
      <c r="M221" s="33"/>
      <c r="N221" s="33"/>
      <c r="O221" s="33"/>
    </row>
    <row r="222" spans="1:36">
      <c r="A222" s="40"/>
      <c r="B222" s="33" t="s">
        <v>18</v>
      </c>
      <c r="C222" s="34"/>
      <c r="D222" s="35"/>
      <c r="E222" s="41" t="s">
        <v>19</v>
      </c>
      <c r="F222" s="35" t="s">
        <v>20</v>
      </c>
      <c r="G222" s="35" t="s">
        <v>21</v>
      </c>
      <c r="H222" s="35" t="s">
        <v>22</v>
      </c>
      <c r="I222" s="33" t="s">
        <v>23</v>
      </c>
      <c r="J222" s="33" t="s">
        <v>24</v>
      </c>
      <c r="K222" s="33" t="s">
        <v>25</v>
      </c>
      <c r="L222" s="33" t="s">
        <v>26</v>
      </c>
      <c r="M222" s="33" t="s">
        <v>27</v>
      </c>
      <c r="N222" s="33" t="s">
        <v>28</v>
      </c>
      <c r="O222" s="33" t="s">
        <v>29</v>
      </c>
      <c r="Q222" s="39"/>
      <c r="R222" s="8"/>
      <c r="S222" s="39"/>
      <c r="T222" s="2"/>
      <c r="U222" s="39"/>
      <c r="V222" s="6"/>
      <c r="W222" s="6"/>
      <c r="X222" s="6"/>
      <c r="Y222" s="6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8">
      <c r="A223" s="32" t="s">
        <v>30</v>
      </c>
      <c r="B223" s="32" t="s">
        <v>31</v>
      </c>
      <c r="C223" s="42"/>
      <c r="D223" s="34"/>
      <c r="E223" s="43" t="s">
        <v>32</v>
      </c>
      <c r="F223" s="32" t="s">
        <v>33</v>
      </c>
      <c r="G223" s="32" t="s">
        <v>34</v>
      </c>
      <c r="H223" s="32" t="s">
        <v>35</v>
      </c>
      <c r="I223" s="32" t="s">
        <v>36</v>
      </c>
      <c r="J223" s="32" t="s">
        <v>37</v>
      </c>
      <c r="K223" s="32" t="s">
        <v>38</v>
      </c>
      <c r="L223" s="32" t="s">
        <v>39</v>
      </c>
      <c r="M223" s="32" t="s">
        <v>40</v>
      </c>
      <c r="N223" s="32" t="s">
        <v>41</v>
      </c>
      <c r="O223" s="32" t="s">
        <v>42</v>
      </c>
      <c r="Q223" s="39"/>
      <c r="R223" s="8"/>
      <c r="S223" s="39"/>
      <c r="T223" s="2"/>
      <c r="U223" s="39"/>
      <c r="V223" s="6"/>
      <c r="W223" s="6"/>
      <c r="X223" s="6"/>
      <c r="Y223" s="6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>
      <c r="A224" s="40"/>
      <c r="B224" s="33" t="s">
        <v>43</v>
      </c>
      <c r="C224" s="46"/>
      <c r="D224" s="35"/>
      <c r="E224" s="36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Q224" s="7"/>
      <c r="R224" s="8"/>
      <c r="S224" s="7"/>
      <c r="T224" s="8"/>
      <c r="U224" s="8"/>
      <c r="V224" s="2"/>
      <c r="W224" s="8"/>
      <c r="X224" s="8"/>
      <c r="Y224" s="8"/>
      <c r="Z224" s="2"/>
      <c r="AA224" s="44"/>
      <c r="AB224" s="45"/>
      <c r="AC224" s="2"/>
      <c r="AD224" s="8"/>
      <c r="AE224" s="8"/>
      <c r="AF224" s="8"/>
      <c r="AG224" s="8"/>
      <c r="AH224" s="2"/>
      <c r="AI224" s="2"/>
      <c r="AJ224" s="2"/>
    </row>
    <row r="225" spans="1:255" ht="25.5">
      <c r="A225" s="40" t="s">
        <v>42</v>
      </c>
      <c r="B225" s="49" t="s">
        <v>164</v>
      </c>
      <c r="C225" s="46" t="s">
        <v>77</v>
      </c>
      <c r="D225" s="50"/>
      <c r="E225" s="146" t="s">
        <v>165</v>
      </c>
      <c r="F225" s="37">
        <v>22.16</v>
      </c>
      <c r="G225" s="37">
        <v>2.65</v>
      </c>
      <c r="H225" s="37">
        <v>241.2</v>
      </c>
      <c r="I225" s="37">
        <v>0.1</v>
      </c>
      <c r="J225" s="37">
        <v>0.25</v>
      </c>
      <c r="K225" s="37">
        <v>0.98</v>
      </c>
      <c r="L225" s="37">
        <v>114.2</v>
      </c>
      <c r="M225" s="37">
        <v>260.5</v>
      </c>
      <c r="N225" s="37">
        <v>19.5</v>
      </c>
      <c r="O225" s="37">
        <v>2.94</v>
      </c>
      <c r="Q225" s="7"/>
      <c r="R225" s="8"/>
      <c r="S225" s="7"/>
      <c r="T225" s="8"/>
      <c r="U225" s="8"/>
      <c r="V225" s="2"/>
      <c r="W225" s="8"/>
      <c r="X225" s="8"/>
      <c r="Y225" s="8"/>
      <c r="Z225" s="2"/>
      <c r="AA225" s="44"/>
      <c r="AB225" s="45"/>
      <c r="AC225" s="2"/>
      <c r="AD225" s="8"/>
      <c r="AE225" s="8"/>
      <c r="AF225" s="8"/>
      <c r="AG225" s="8"/>
      <c r="AH225" s="2"/>
      <c r="AI225" s="2"/>
      <c r="AJ225" s="2"/>
    </row>
    <row r="226" spans="1:255">
      <c r="A226" s="40" t="s">
        <v>161</v>
      </c>
      <c r="B226" s="49" t="s">
        <v>91</v>
      </c>
      <c r="C226" s="46" t="s">
        <v>149</v>
      </c>
      <c r="D226" s="50"/>
      <c r="E226" s="36">
        <v>6.44</v>
      </c>
      <c r="F226" s="37">
        <v>17.5</v>
      </c>
      <c r="G226" s="37">
        <v>39.56</v>
      </c>
      <c r="H226" s="37">
        <v>225</v>
      </c>
      <c r="I226" s="37">
        <v>7.0000000000000007E-2</v>
      </c>
      <c r="J226" s="37">
        <v>0</v>
      </c>
      <c r="K226" s="37">
        <v>0.5</v>
      </c>
      <c r="L226" s="37">
        <v>171.2</v>
      </c>
      <c r="M226" s="37">
        <v>163.80000000000001</v>
      </c>
      <c r="N226" s="37">
        <v>12.5</v>
      </c>
      <c r="O226" s="37">
        <v>1.75</v>
      </c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98"/>
      <c r="FI226" s="98"/>
      <c r="FJ226" s="98"/>
      <c r="FK226" s="98"/>
      <c r="FL226" s="98"/>
      <c r="FM226" s="98"/>
      <c r="FN226" s="98"/>
      <c r="FO226" s="98"/>
      <c r="FP226" s="98"/>
      <c r="FQ226" s="98"/>
      <c r="FR226" s="98"/>
      <c r="FS226" s="98"/>
      <c r="FT226" s="98"/>
      <c r="FU226" s="98"/>
      <c r="FV226" s="98"/>
      <c r="FW226" s="98"/>
      <c r="FX226" s="98"/>
      <c r="FY226" s="98"/>
      <c r="FZ226" s="98"/>
      <c r="GA226" s="98"/>
      <c r="GB226" s="98"/>
      <c r="GC226" s="98"/>
      <c r="GD226" s="98"/>
      <c r="GE226" s="98"/>
      <c r="GF226" s="98"/>
      <c r="GG226" s="98"/>
      <c r="GH226" s="98"/>
      <c r="GI226" s="98"/>
      <c r="GJ226" s="98"/>
      <c r="GK226" s="98"/>
      <c r="GL226" s="98"/>
      <c r="GM226" s="98"/>
      <c r="GN226" s="98"/>
      <c r="GO226" s="98"/>
      <c r="GP226" s="98"/>
      <c r="GQ226" s="98"/>
      <c r="GR226" s="98"/>
      <c r="GS226" s="98"/>
      <c r="GT226" s="98"/>
      <c r="GU226" s="98"/>
      <c r="GV226" s="98"/>
      <c r="GW226" s="98"/>
      <c r="GX226" s="98"/>
      <c r="GY226" s="98"/>
      <c r="GZ226" s="98"/>
      <c r="HA226" s="98"/>
      <c r="HB226" s="98"/>
      <c r="HC226" s="98"/>
      <c r="HD226" s="98"/>
      <c r="HE226" s="98"/>
      <c r="HF226" s="98"/>
      <c r="HG226" s="98"/>
      <c r="HH226" s="98"/>
      <c r="HI226" s="98"/>
      <c r="HJ226" s="98"/>
      <c r="HK226" s="98"/>
      <c r="HL226" s="98"/>
      <c r="HM226" s="98"/>
      <c r="HN226" s="98"/>
      <c r="HO226" s="98"/>
      <c r="HP226" s="98"/>
      <c r="HQ226" s="98"/>
      <c r="HR226" s="98"/>
      <c r="HS226" s="98"/>
      <c r="HT226" s="98"/>
      <c r="HU226" s="98"/>
      <c r="HV226" s="98"/>
      <c r="HW226" s="98"/>
      <c r="HX226" s="98"/>
      <c r="HY226" s="98"/>
      <c r="HZ226" s="98"/>
      <c r="IA226" s="98"/>
      <c r="IB226" s="98"/>
      <c r="IC226" s="98"/>
      <c r="ID226" s="98"/>
      <c r="IE226" s="98"/>
      <c r="IF226" s="98"/>
      <c r="IG226" s="98"/>
      <c r="IH226" s="98"/>
      <c r="II226" s="98"/>
      <c r="IJ226" s="98"/>
      <c r="IK226" s="98"/>
      <c r="IL226" s="98"/>
      <c r="IM226" s="98"/>
      <c r="IN226" s="98"/>
      <c r="IO226" s="98"/>
      <c r="IP226" s="98"/>
      <c r="IQ226" s="98"/>
      <c r="IR226" s="98"/>
      <c r="IS226" s="98"/>
      <c r="IT226" s="98"/>
      <c r="IU226" s="98"/>
    </row>
    <row r="227" spans="1:255">
      <c r="A227" s="40" t="s">
        <v>159</v>
      </c>
      <c r="B227" s="37" t="s">
        <v>160</v>
      </c>
      <c r="C227" s="46" t="s">
        <v>58</v>
      </c>
      <c r="D227" s="47"/>
      <c r="E227" s="36">
        <v>0.1</v>
      </c>
      <c r="F227" s="37">
        <v>0</v>
      </c>
      <c r="G227" s="37">
        <v>10.199999999999999</v>
      </c>
      <c r="H227" s="37">
        <v>42.3</v>
      </c>
      <c r="I227" s="37">
        <v>0</v>
      </c>
      <c r="J227" s="37">
        <v>2.8</v>
      </c>
      <c r="K227" s="37">
        <v>0</v>
      </c>
      <c r="L227" s="37">
        <v>16</v>
      </c>
      <c r="M227" s="37">
        <v>7</v>
      </c>
      <c r="N227" s="37">
        <v>0</v>
      </c>
      <c r="O227" s="37">
        <v>0</v>
      </c>
    </row>
    <row r="228" spans="1:255">
      <c r="A228" s="32"/>
      <c r="B228" s="51" t="s">
        <v>44</v>
      </c>
      <c r="C228" s="34"/>
      <c r="D228" s="52"/>
      <c r="E228" s="41">
        <v>32.869999999999997</v>
      </c>
      <c r="F228" s="33">
        <f t="shared" ref="F228:O228" si="18">SUM(F225:F227)</f>
        <v>39.659999999999997</v>
      </c>
      <c r="G228" s="33">
        <f t="shared" si="18"/>
        <v>52.41</v>
      </c>
      <c r="H228" s="33">
        <f t="shared" si="18"/>
        <v>508.5</v>
      </c>
      <c r="I228" s="33">
        <f t="shared" si="18"/>
        <v>0.17</v>
      </c>
      <c r="J228" s="33">
        <f t="shared" si="18"/>
        <v>3.05</v>
      </c>
      <c r="K228" s="33">
        <f t="shared" si="18"/>
        <v>1.48</v>
      </c>
      <c r="L228" s="33">
        <f t="shared" si="18"/>
        <v>301.39999999999998</v>
      </c>
      <c r="M228" s="33">
        <f t="shared" si="18"/>
        <v>431.3</v>
      </c>
      <c r="N228" s="33">
        <f t="shared" si="18"/>
        <v>32</v>
      </c>
      <c r="O228" s="33">
        <f t="shared" si="18"/>
        <v>4.6899999999999995</v>
      </c>
    </row>
    <row r="229" spans="1:255" ht="15">
      <c r="A229" s="40"/>
      <c r="B229" s="33"/>
      <c r="C229" s="46"/>
      <c r="D229" s="35"/>
      <c r="E229" s="36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147"/>
    </row>
    <row r="230" spans="1:255" ht="15">
      <c r="A230" s="40"/>
      <c r="B230" s="33" t="s">
        <v>45</v>
      </c>
      <c r="C230" s="46"/>
      <c r="D230" s="35"/>
      <c r="E230" s="36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147"/>
    </row>
    <row r="231" spans="1:255">
      <c r="A231" s="40" t="s">
        <v>117</v>
      </c>
      <c r="B231" s="37" t="s">
        <v>153</v>
      </c>
      <c r="C231" s="46" t="s">
        <v>150</v>
      </c>
      <c r="D231" s="47"/>
      <c r="E231" s="36">
        <f>0.9</f>
        <v>0.9</v>
      </c>
      <c r="F231" s="37">
        <f>3.05</f>
        <v>3.05</v>
      </c>
      <c r="G231" s="37">
        <f>5.02</f>
        <v>5.0199999999999996</v>
      </c>
      <c r="H231" s="37">
        <f>54.7</f>
        <v>54.7</v>
      </c>
      <c r="I231" s="37">
        <f>0.054</f>
        <v>5.3999999999999999E-2</v>
      </c>
      <c r="J231" s="37">
        <f>5.9</f>
        <v>5.9</v>
      </c>
      <c r="K231" s="37">
        <f>0.2</f>
        <v>0.2</v>
      </c>
      <c r="L231" s="37">
        <f>34.05</f>
        <v>34.049999999999997</v>
      </c>
      <c r="M231" s="37">
        <f>76.8</f>
        <v>76.8</v>
      </c>
      <c r="N231" s="37">
        <f>9.3</f>
        <v>9.3000000000000007</v>
      </c>
      <c r="O231" s="37">
        <f>0.3</f>
        <v>0.3</v>
      </c>
    </row>
    <row r="232" spans="1:255" s="55" customFormat="1">
      <c r="A232" s="40" t="s">
        <v>118</v>
      </c>
      <c r="B232" s="148" t="s">
        <v>179</v>
      </c>
      <c r="C232" s="46" t="s">
        <v>152</v>
      </c>
      <c r="D232" s="115"/>
      <c r="E232" s="36">
        <v>3.3</v>
      </c>
      <c r="F232" s="37">
        <v>6.8</v>
      </c>
      <c r="G232" s="37">
        <v>22.6</v>
      </c>
      <c r="H232" s="37">
        <v>113.3</v>
      </c>
      <c r="I232" s="37">
        <v>0.1</v>
      </c>
      <c r="J232" s="37">
        <v>8.3000000000000007</v>
      </c>
      <c r="K232" s="37">
        <v>0</v>
      </c>
      <c r="L232" s="37">
        <v>23.5</v>
      </c>
      <c r="M232" s="37">
        <v>0</v>
      </c>
      <c r="N232" s="37">
        <v>12.3</v>
      </c>
      <c r="O232" s="37">
        <v>1.3</v>
      </c>
    </row>
    <row r="233" spans="1:255">
      <c r="A233" s="40" t="s">
        <v>119</v>
      </c>
      <c r="B233" s="49" t="s">
        <v>120</v>
      </c>
      <c r="C233" s="46" t="s">
        <v>180</v>
      </c>
      <c r="D233" s="47"/>
      <c r="E233" s="36">
        <v>15.6</v>
      </c>
      <c r="F233" s="37">
        <v>20.3</v>
      </c>
      <c r="G233" s="37">
        <v>43</v>
      </c>
      <c r="H233" s="37">
        <v>301.5</v>
      </c>
      <c r="I233" s="37">
        <v>0.05</v>
      </c>
      <c r="J233" s="37">
        <v>9.1</v>
      </c>
      <c r="K233" s="37">
        <v>1.6</v>
      </c>
      <c r="L233" s="37">
        <v>38.299999999999997</v>
      </c>
      <c r="M233" s="37">
        <v>78.599999999999994</v>
      </c>
      <c r="N233" s="37">
        <v>18</v>
      </c>
      <c r="O233" s="37">
        <v>0.9</v>
      </c>
    </row>
    <row r="234" spans="1:255">
      <c r="A234" s="40" t="s">
        <v>68</v>
      </c>
      <c r="B234" s="37" t="s">
        <v>167</v>
      </c>
      <c r="C234" s="46" t="s">
        <v>58</v>
      </c>
      <c r="D234" s="47"/>
      <c r="E234" s="36">
        <v>0.6</v>
      </c>
      <c r="F234" s="37">
        <v>0</v>
      </c>
      <c r="G234" s="37">
        <v>16.5</v>
      </c>
      <c r="H234" s="37">
        <v>128</v>
      </c>
      <c r="I234" s="37">
        <v>0.01</v>
      </c>
      <c r="J234" s="37">
        <v>68</v>
      </c>
      <c r="K234" s="37">
        <v>0.6</v>
      </c>
      <c r="L234" s="37">
        <v>7</v>
      </c>
      <c r="M234" s="37">
        <v>20</v>
      </c>
      <c r="N234" s="37">
        <v>8</v>
      </c>
      <c r="O234" s="37">
        <v>0.15</v>
      </c>
      <c r="Q234" s="39"/>
      <c r="R234" s="2"/>
      <c r="S234" s="39"/>
      <c r="T234" s="2"/>
      <c r="U234" s="2"/>
      <c r="V234" s="4"/>
      <c r="W234" s="4"/>
      <c r="X234" s="4"/>
      <c r="Y234" s="4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255">
      <c r="A235" s="40" t="s">
        <v>65</v>
      </c>
      <c r="B235" s="37" t="s">
        <v>46</v>
      </c>
      <c r="C235" s="46" t="s">
        <v>59</v>
      </c>
      <c r="D235" s="47"/>
      <c r="E235" s="36">
        <v>2.2999999999999998</v>
      </c>
      <c r="F235" s="37">
        <v>0.9</v>
      </c>
      <c r="G235" s="37">
        <v>15.8</v>
      </c>
      <c r="H235" s="37">
        <v>78.48</v>
      </c>
      <c r="I235" s="37">
        <v>0.05</v>
      </c>
      <c r="J235" s="37">
        <v>0</v>
      </c>
      <c r="K235" s="37">
        <v>0.52</v>
      </c>
      <c r="L235" s="37">
        <v>6.67</v>
      </c>
      <c r="M235" s="37">
        <v>25.76</v>
      </c>
      <c r="N235" s="37">
        <v>10</v>
      </c>
      <c r="O235" s="37">
        <v>0.6</v>
      </c>
    </row>
    <row r="236" spans="1:255">
      <c r="A236" s="40" t="s">
        <v>65</v>
      </c>
      <c r="B236" s="37" t="s">
        <v>116</v>
      </c>
      <c r="C236" s="46" t="s">
        <v>74</v>
      </c>
      <c r="D236" s="47"/>
      <c r="E236" s="36">
        <v>2.64</v>
      </c>
      <c r="F236" s="37">
        <v>0.48</v>
      </c>
      <c r="G236" s="37">
        <v>13.36</v>
      </c>
      <c r="H236" s="37">
        <v>69.599999999999994</v>
      </c>
      <c r="I236" s="37">
        <v>7.0000000000000007E-2</v>
      </c>
      <c r="J236" s="37">
        <v>0</v>
      </c>
      <c r="K236" s="37">
        <v>0.56000000000000005</v>
      </c>
      <c r="L236" s="37">
        <v>14</v>
      </c>
      <c r="M236" s="37">
        <v>63.2</v>
      </c>
      <c r="N236" s="37">
        <v>18.8</v>
      </c>
      <c r="O236" s="37">
        <v>1.56</v>
      </c>
    </row>
    <row r="237" spans="1:255">
      <c r="A237" s="32"/>
      <c r="B237" s="33" t="s">
        <v>44</v>
      </c>
      <c r="C237" s="34"/>
      <c r="D237" s="35"/>
      <c r="E237" s="41">
        <f t="shared" ref="E237:O237" si="19">SUM(E231:E236)</f>
        <v>25.340000000000003</v>
      </c>
      <c r="F237" s="83">
        <f t="shared" si="19"/>
        <v>31.529999999999998</v>
      </c>
      <c r="G237" s="83">
        <f t="shared" si="19"/>
        <v>116.28</v>
      </c>
      <c r="H237" s="83">
        <f t="shared" si="19"/>
        <v>745.58</v>
      </c>
      <c r="I237" s="83">
        <f t="shared" si="19"/>
        <v>0.33400000000000002</v>
      </c>
      <c r="J237" s="83">
        <f t="shared" si="19"/>
        <v>91.3</v>
      </c>
      <c r="K237" s="83">
        <f t="shared" si="19"/>
        <v>3.48</v>
      </c>
      <c r="L237" s="83">
        <f t="shared" si="19"/>
        <v>123.52</v>
      </c>
      <c r="M237" s="83">
        <f t="shared" si="19"/>
        <v>264.35999999999996</v>
      </c>
      <c r="N237" s="83">
        <f t="shared" si="19"/>
        <v>76.400000000000006</v>
      </c>
      <c r="O237" s="83">
        <f t="shared" si="19"/>
        <v>4.8100000000000005</v>
      </c>
    </row>
    <row r="238" spans="1:255" s="64" customFormat="1">
      <c r="A238" s="32"/>
      <c r="B238" s="33" t="s">
        <v>47</v>
      </c>
      <c r="C238" s="34"/>
      <c r="D238" s="35"/>
      <c r="E238" s="119">
        <f>SUM(E228+E237)</f>
        <v>58.21</v>
      </c>
      <c r="F238" s="119">
        <f t="shared" ref="F238:O238" si="20">SUM(F228+F237)</f>
        <v>71.19</v>
      </c>
      <c r="G238" s="119">
        <f t="shared" si="20"/>
        <v>168.69</v>
      </c>
      <c r="H238" s="119">
        <f t="shared" si="20"/>
        <v>1254.08</v>
      </c>
      <c r="I238" s="119">
        <f t="shared" si="20"/>
        <v>0.504</v>
      </c>
      <c r="J238" s="119">
        <f t="shared" si="20"/>
        <v>94.35</v>
      </c>
      <c r="K238" s="119">
        <f t="shared" si="20"/>
        <v>4.96</v>
      </c>
      <c r="L238" s="119">
        <f t="shared" si="20"/>
        <v>424.91999999999996</v>
      </c>
      <c r="M238" s="119">
        <f t="shared" si="20"/>
        <v>695.66</v>
      </c>
      <c r="N238" s="119">
        <f t="shared" si="20"/>
        <v>108.4</v>
      </c>
      <c r="O238" s="119">
        <f t="shared" si="20"/>
        <v>9.5</v>
      </c>
    </row>
    <row r="239" spans="1:255" s="67" customFormat="1" ht="11.25">
      <c r="A239" s="66" t="s">
        <v>80</v>
      </c>
      <c r="C239" s="68"/>
      <c r="D239" s="69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1:255" s="73" customFormat="1" ht="11.25">
      <c r="A240" s="72" t="s">
        <v>81</v>
      </c>
      <c r="C240" s="74"/>
      <c r="D240" s="75"/>
      <c r="E240" s="79"/>
      <c r="F240" s="74"/>
      <c r="G240" s="74"/>
      <c r="H240" s="74"/>
      <c r="I240" s="80"/>
      <c r="J240" s="80"/>
      <c r="K240" s="80"/>
    </row>
    <row r="241" spans="1:36" s="73" customFormat="1" ht="11.25">
      <c r="A241" s="72" t="s">
        <v>82</v>
      </c>
      <c r="C241" s="74"/>
      <c r="D241" s="75"/>
      <c r="E241" s="79"/>
      <c r="F241" s="74"/>
      <c r="G241" s="74"/>
      <c r="H241" s="74"/>
      <c r="I241" s="80"/>
      <c r="J241" s="80"/>
      <c r="K241" s="80"/>
    </row>
    <row r="242" spans="1:36" s="73" customFormat="1" ht="11.25">
      <c r="A242" s="72"/>
      <c r="C242" s="74"/>
      <c r="D242" s="75"/>
      <c r="E242" s="79"/>
      <c r="F242" s="74"/>
      <c r="G242" s="74"/>
      <c r="H242" s="74"/>
      <c r="I242" s="80"/>
      <c r="J242" s="80"/>
      <c r="K242" s="80"/>
    </row>
    <row r="243" spans="1:36" s="73" customFormat="1" ht="11.25">
      <c r="A243" s="72"/>
      <c r="C243" s="74"/>
      <c r="D243" s="75"/>
      <c r="E243" s="79"/>
      <c r="F243" s="74"/>
      <c r="G243" s="74"/>
      <c r="H243" s="74"/>
      <c r="I243" s="80"/>
      <c r="J243" s="80"/>
      <c r="K243" s="80"/>
    </row>
    <row r="244" spans="1:36" s="73" customFormat="1" ht="11.25">
      <c r="A244" s="72"/>
      <c r="C244" s="74"/>
      <c r="D244" s="75"/>
      <c r="E244" s="79"/>
      <c r="F244" s="74"/>
      <c r="G244" s="74"/>
      <c r="H244" s="74"/>
      <c r="I244" s="80"/>
      <c r="J244" s="80"/>
      <c r="K244" s="80"/>
    </row>
    <row r="245" spans="1:36" s="73" customFormat="1" ht="11.25">
      <c r="A245" s="72"/>
      <c r="C245" s="74"/>
      <c r="D245" s="75"/>
      <c r="E245" s="79"/>
      <c r="F245" s="74"/>
      <c r="G245" s="74"/>
      <c r="H245" s="74"/>
      <c r="I245" s="80"/>
      <c r="J245" s="80"/>
      <c r="K245" s="80"/>
    </row>
    <row r="246" spans="1:36" s="73" customFormat="1" ht="11.25">
      <c r="A246" s="72"/>
      <c r="C246" s="74"/>
      <c r="D246" s="75"/>
      <c r="E246" s="79"/>
      <c r="F246" s="74"/>
      <c r="G246" s="74"/>
      <c r="H246" s="74"/>
      <c r="I246" s="80"/>
      <c r="J246" s="80"/>
      <c r="K246" s="80"/>
    </row>
    <row r="247" spans="1:36" s="73" customFormat="1" ht="11.25">
      <c r="A247" s="72"/>
      <c r="C247" s="74"/>
      <c r="D247" s="75"/>
      <c r="E247" s="79"/>
      <c r="F247" s="74"/>
      <c r="G247" s="74"/>
      <c r="H247" s="74"/>
      <c r="I247" s="80"/>
      <c r="J247" s="80"/>
      <c r="K247" s="80"/>
    </row>
    <row r="248" spans="1:36">
      <c r="A248" s="23" t="s">
        <v>63</v>
      </c>
      <c r="B248" s="8"/>
      <c r="C248" s="3"/>
      <c r="D248" s="24"/>
      <c r="E248" s="25"/>
      <c r="F248" s="6"/>
      <c r="G248" s="6"/>
      <c r="H248" s="6"/>
    </row>
    <row r="249" spans="1:36">
      <c r="A249" s="23" t="s">
        <v>146</v>
      </c>
      <c r="B249" s="8"/>
      <c r="C249" s="27"/>
      <c r="D249" s="24"/>
      <c r="E249" s="29"/>
      <c r="G249" s="2"/>
    </row>
    <row r="250" spans="1:36" ht="16.5">
      <c r="A250" s="23" t="s">
        <v>147</v>
      </c>
      <c r="B250" s="8"/>
      <c r="C250" s="3"/>
      <c r="D250" s="24"/>
      <c r="E250" s="25"/>
      <c r="F250" s="12"/>
      <c r="G250" s="13"/>
      <c r="H250" s="14"/>
      <c r="I250" s="6"/>
    </row>
    <row r="251" spans="1:36" ht="18">
      <c r="A251" s="23" t="s">
        <v>144</v>
      </c>
      <c r="B251" s="1"/>
      <c r="C251" s="27"/>
      <c r="D251" s="28"/>
      <c r="E251" s="29"/>
      <c r="F251" s="13"/>
      <c r="G251" s="16"/>
      <c r="H251" s="30"/>
      <c r="I251" s="31"/>
    </row>
    <row r="252" spans="1:36">
      <c r="A252" s="103" t="s">
        <v>3</v>
      </c>
      <c r="B252" s="104" t="s">
        <v>4</v>
      </c>
      <c r="C252" s="105" t="s">
        <v>5</v>
      </c>
      <c r="D252" s="106" t="s">
        <v>6</v>
      </c>
      <c r="E252" s="107"/>
      <c r="F252" s="108" t="s">
        <v>7</v>
      </c>
      <c r="G252" s="109"/>
      <c r="H252" s="104" t="s">
        <v>8</v>
      </c>
      <c r="I252" s="110"/>
      <c r="J252" s="111" t="s">
        <v>9</v>
      </c>
      <c r="K252" s="112"/>
      <c r="L252" s="104" t="s">
        <v>10</v>
      </c>
      <c r="M252" s="108"/>
      <c r="N252" s="108"/>
      <c r="O252" s="109"/>
    </row>
    <row r="253" spans="1:36">
      <c r="A253" s="123" t="s">
        <v>11</v>
      </c>
      <c r="B253" s="124" t="s">
        <v>12</v>
      </c>
      <c r="C253" s="125"/>
      <c r="D253" s="126"/>
      <c r="E253" s="127"/>
      <c r="F253" s="128" t="s">
        <v>13</v>
      </c>
      <c r="G253" s="129" t="s">
        <v>14</v>
      </c>
      <c r="H253" s="124" t="s">
        <v>15</v>
      </c>
      <c r="I253" s="130"/>
      <c r="J253" s="131" t="s">
        <v>16</v>
      </c>
      <c r="K253" s="132"/>
      <c r="L253" s="124" t="s">
        <v>17</v>
      </c>
      <c r="M253" s="8"/>
      <c r="N253" s="8"/>
      <c r="O253" s="133"/>
    </row>
    <row r="254" spans="1:36">
      <c r="A254" s="149"/>
      <c r="B254" s="124" t="s">
        <v>18</v>
      </c>
      <c r="C254" s="125"/>
      <c r="D254" s="126"/>
      <c r="E254" s="150" t="s">
        <v>19</v>
      </c>
      <c r="F254" s="151" t="s">
        <v>20</v>
      </c>
      <c r="G254" s="151" t="s">
        <v>21</v>
      </c>
      <c r="H254" s="152" t="s">
        <v>22</v>
      </c>
      <c r="I254" s="153" t="s">
        <v>23</v>
      </c>
      <c r="J254" s="153" t="s">
        <v>24</v>
      </c>
      <c r="K254" s="153" t="s">
        <v>25</v>
      </c>
      <c r="L254" s="154" t="s">
        <v>26</v>
      </c>
      <c r="M254" s="154" t="s">
        <v>27</v>
      </c>
      <c r="N254" s="154" t="s">
        <v>28</v>
      </c>
      <c r="O254" s="154" t="s">
        <v>29</v>
      </c>
    </row>
    <row r="255" spans="1:36" ht="18">
      <c r="A255" s="32" t="s">
        <v>30</v>
      </c>
      <c r="B255" s="32" t="s">
        <v>31</v>
      </c>
      <c r="C255" s="42"/>
      <c r="D255" s="34"/>
      <c r="E255" s="43" t="s">
        <v>32</v>
      </c>
      <c r="F255" s="32" t="s">
        <v>33</v>
      </c>
      <c r="G255" s="32" t="s">
        <v>34</v>
      </c>
      <c r="H255" s="32" t="s">
        <v>35</v>
      </c>
      <c r="I255" s="32" t="s">
        <v>36</v>
      </c>
      <c r="J255" s="32" t="s">
        <v>37</v>
      </c>
      <c r="K255" s="32" t="s">
        <v>38</v>
      </c>
      <c r="L255" s="32" t="s">
        <v>39</v>
      </c>
      <c r="M255" s="32" t="s">
        <v>40</v>
      </c>
      <c r="N255" s="32" t="s">
        <v>41</v>
      </c>
      <c r="O255" s="32" t="s">
        <v>42</v>
      </c>
    </row>
    <row r="256" spans="1:36">
      <c r="A256" s="40"/>
      <c r="B256" s="33" t="s">
        <v>43</v>
      </c>
      <c r="C256" s="46"/>
      <c r="D256" s="35"/>
      <c r="E256" s="36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Q256" s="39"/>
      <c r="R256" s="8"/>
      <c r="S256" s="39"/>
      <c r="T256" s="2"/>
      <c r="U256" s="39"/>
      <c r="V256" s="6"/>
      <c r="W256" s="6"/>
      <c r="X256" s="6"/>
      <c r="Y256" s="6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255" ht="25.5">
      <c r="A257" s="40" t="s">
        <v>99</v>
      </c>
      <c r="B257" s="49" t="s">
        <v>100</v>
      </c>
      <c r="C257" s="186" t="s">
        <v>190</v>
      </c>
      <c r="D257" s="50"/>
      <c r="E257" s="36">
        <v>35.9</v>
      </c>
      <c r="F257" s="37">
        <v>29.56</v>
      </c>
      <c r="G257" s="37">
        <v>60.7</v>
      </c>
      <c r="H257" s="37">
        <v>423.8</v>
      </c>
      <c r="I257" s="37">
        <v>0.08</v>
      </c>
      <c r="J257" s="37">
        <v>0.54</v>
      </c>
      <c r="K257" s="37">
        <v>1.9</v>
      </c>
      <c r="L257" s="37">
        <v>256.8</v>
      </c>
      <c r="M257" s="37">
        <v>382.86</v>
      </c>
      <c r="N257" s="37">
        <v>40.4</v>
      </c>
      <c r="O257" s="37">
        <v>1.18</v>
      </c>
      <c r="Q257" s="39"/>
      <c r="R257" s="8"/>
      <c r="S257" s="39"/>
      <c r="T257" s="2"/>
      <c r="U257" s="39"/>
      <c r="V257" s="6"/>
      <c r="W257" s="6"/>
      <c r="X257" s="6"/>
      <c r="Y257" s="6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255" ht="25.5">
      <c r="A258" s="180" t="s">
        <v>41</v>
      </c>
      <c r="B258" s="181" t="s">
        <v>157</v>
      </c>
      <c r="C258" s="182" t="s">
        <v>158</v>
      </c>
      <c r="D258" s="50"/>
      <c r="E258" s="48">
        <v>11.64</v>
      </c>
      <c r="F258" s="183">
        <v>28.7</v>
      </c>
      <c r="G258" s="37">
        <v>47.15</v>
      </c>
      <c r="H258" s="183">
        <v>293</v>
      </c>
      <c r="I258" s="37">
        <v>0.11</v>
      </c>
      <c r="J258" s="37">
        <v>0.18</v>
      </c>
      <c r="K258" s="37">
        <v>0.12</v>
      </c>
      <c r="L258" s="37">
        <v>381.2</v>
      </c>
      <c r="M258" s="37">
        <v>408.5</v>
      </c>
      <c r="N258" s="37">
        <v>34.200000000000003</v>
      </c>
      <c r="O258" s="37">
        <v>2.15</v>
      </c>
      <c r="Q258" s="7"/>
      <c r="R258" s="8"/>
      <c r="S258" s="7"/>
      <c r="T258" s="8"/>
      <c r="U258" s="8"/>
      <c r="V258" s="2"/>
      <c r="W258" s="8"/>
      <c r="X258" s="8"/>
      <c r="Y258" s="8"/>
      <c r="Z258" s="2"/>
      <c r="AA258" s="44"/>
      <c r="AB258" s="45"/>
      <c r="AC258" s="2"/>
      <c r="AD258" s="8"/>
      <c r="AE258" s="8"/>
      <c r="AF258" s="8"/>
      <c r="AG258" s="8"/>
      <c r="AH258" s="2"/>
      <c r="AI258" s="2"/>
      <c r="AJ258" s="2"/>
    </row>
    <row r="259" spans="1:255">
      <c r="A259" s="40" t="s">
        <v>94</v>
      </c>
      <c r="B259" s="37" t="s">
        <v>162</v>
      </c>
      <c r="C259" s="46" t="s">
        <v>58</v>
      </c>
      <c r="D259" s="47"/>
      <c r="E259" s="36">
        <v>0</v>
      </c>
      <c r="F259" s="37">
        <v>0</v>
      </c>
      <c r="G259" s="37">
        <v>10</v>
      </c>
      <c r="H259" s="37">
        <v>38</v>
      </c>
      <c r="I259" s="37">
        <v>0.04</v>
      </c>
      <c r="J259" s="37">
        <v>0</v>
      </c>
      <c r="K259" s="37">
        <v>0</v>
      </c>
      <c r="L259" s="37">
        <v>16.3</v>
      </c>
      <c r="M259" s="37">
        <v>0.04</v>
      </c>
      <c r="N259" s="37">
        <v>4</v>
      </c>
      <c r="O259" s="37">
        <v>0.4</v>
      </c>
    </row>
    <row r="260" spans="1:255">
      <c r="A260" s="92"/>
      <c r="B260" s="93" t="s">
        <v>44</v>
      </c>
      <c r="C260" s="94"/>
      <c r="D260" s="95"/>
      <c r="E260" s="96">
        <f t="shared" ref="E260:O260" si="21">SUM(E257:E259)</f>
        <v>47.54</v>
      </c>
      <c r="F260" s="97">
        <f t="shared" si="21"/>
        <v>58.26</v>
      </c>
      <c r="G260" s="97">
        <f t="shared" si="21"/>
        <v>117.85</v>
      </c>
      <c r="H260" s="97">
        <f t="shared" si="21"/>
        <v>754.8</v>
      </c>
      <c r="I260" s="97">
        <f t="shared" si="21"/>
        <v>0.23</v>
      </c>
      <c r="J260" s="97">
        <f t="shared" si="21"/>
        <v>0.72</v>
      </c>
      <c r="K260" s="97">
        <f t="shared" si="21"/>
        <v>2.02</v>
      </c>
      <c r="L260" s="97">
        <f t="shared" si="21"/>
        <v>654.29999999999995</v>
      </c>
      <c r="M260" s="97">
        <f t="shared" si="21"/>
        <v>791.4</v>
      </c>
      <c r="N260" s="97">
        <f t="shared" si="21"/>
        <v>78.599999999999994</v>
      </c>
      <c r="O260" s="97">
        <f t="shared" si="21"/>
        <v>3.73</v>
      </c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  <c r="FV260" s="98"/>
      <c r="FW260" s="98"/>
      <c r="FX260" s="98"/>
      <c r="FY260" s="98"/>
      <c r="FZ260" s="98"/>
      <c r="GA260" s="98"/>
      <c r="GB260" s="98"/>
      <c r="GC260" s="98"/>
      <c r="GD260" s="98"/>
      <c r="GE260" s="98"/>
      <c r="GF260" s="98"/>
      <c r="GG260" s="98"/>
      <c r="GH260" s="98"/>
      <c r="GI260" s="98"/>
      <c r="GJ260" s="98"/>
      <c r="GK260" s="98"/>
      <c r="GL260" s="98"/>
      <c r="GM260" s="98"/>
      <c r="GN260" s="98"/>
      <c r="GO260" s="98"/>
      <c r="GP260" s="98"/>
      <c r="GQ260" s="98"/>
      <c r="GR260" s="98"/>
      <c r="GS260" s="98"/>
      <c r="GT260" s="98"/>
      <c r="GU260" s="98"/>
      <c r="GV260" s="98"/>
      <c r="GW260" s="98"/>
      <c r="GX260" s="98"/>
      <c r="GY260" s="98"/>
      <c r="GZ260" s="98"/>
      <c r="HA260" s="98"/>
      <c r="HB260" s="98"/>
      <c r="HC260" s="98"/>
      <c r="HD260" s="98"/>
      <c r="HE260" s="98"/>
      <c r="HF260" s="98"/>
      <c r="HG260" s="98"/>
      <c r="HH260" s="98"/>
      <c r="HI260" s="98"/>
      <c r="HJ260" s="98"/>
      <c r="HK260" s="98"/>
      <c r="HL260" s="98"/>
      <c r="HM260" s="98"/>
      <c r="HN260" s="98"/>
      <c r="HO260" s="98"/>
      <c r="HP260" s="98"/>
      <c r="HQ260" s="98"/>
      <c r="HR260" s="98"/>
      <c r="HS260" s="98"/>
      <c r="HT260" s="98"/>
      <c r="HU260" s="98"/>
      <c r="HV260" s="98"/>
      <c r="HW260" s="98"/>
      <c r="HX260" s="98"/>
      <c r="HY260" s="98"/>
      <c r="HZ260" s="98"/>
      <c r="IA260" s="98"/>
      <c r="IB260" s="98"/>
      <c r="IC260" s="98"/>
      <c r="ID260" s="98"/>
      <c r="IE260" s="98"/>
      <c r="IF260" s="98"/>
      <c r="IG260" s="98"/>
      <c r="IH260" s="98"/>
      <c r="II260" s="98"/>
      <c r="IJ260" s="98"/>
      <c r="IK260" s="98"/>
      <c r="IL260" s="98"/>
      <c r="IM260" s="98"/>
      <c r="IN260" s="98"/>
      <c r="IO260" s="98"/>
      <c r="IP260" s="98"/>
      <c r="IQ260" s="98"/>
      <c r="IR260" s="98"/>
      <c r="IS260" s="98"/>
      <c r="IT260" s="98"/>
      <c r="IU260" s="98"/>
    </row>
    <row r="261" spans="1:255">
      <c r="A261" s="51"/>
      <c r="B261" s="51"/>
      <c r="C261" s="52"/>
      <c r="D261" s="52"/>
      <c r="E261" s="56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255" s="55" customFormat="1">
      <c r="A262" s="40"/>
      <c r="B262" s="33" t="s">
        <v>45</v>
      </c>
      <c r="C262" s="46"/>
      <c r="D262" s="35"/>
      <c r="E262" s="36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255" s="55" customFormat="1">
      <c r="A263" s="40" t="s">
        <v>92</v>
      </c>
      <c r="B263" s="37" t="s">
        <v>133</v>
      </c>
      <c r="C263" s="46" t="s">
        <v>150</v>
      </c>
      <c r="D263" s="47"/>
      <c r="E263" s="36">
        <v>0.1</v>
      </c>
      <c r="F263" s="37">
        <f>2.51</f>
        <v>2.5099999999999998</v>
      </c>
      <c r="G263" s="37">
        <f>4.49</f>
        <v>4.49</v>
      </c>
      <c r="H263" s="37">
        <f>46.26</f>
        <v>46.26</v>
      </c>
      <c r="I263" s="37">
        <f>0.03</f>
        <v>0.03</v>
      </c>
      <c r="J263" s="37">
        <v>5.88</v>
      </c>
      <c r="K263" s="37">
        <v>0</v>
      </c>
      <c r="L263" s="37">
        <v>16.760000000000002</v>
      </c>
      <c r="M263" s="37">
        <f>25.18</f>
        <v>25.18</v>
      </c>
      <c r="N263" s="37">
        <f>11.14</f>
        <v>11.14</v>
      </c>
      <c r="O263" s="37">
        <f>0.79</f>
        <v>0.79</v>
      </c>
    </row>
    <row r="264" spans="1:255" ht="25.5">
      <c r="A264" s="180" t="s">
        <v>191</v>
      </c>
      <c r="B264" s="57" t="s">
        <v>168</v>
      </c>
      <c r="C264" s="46" t="s">
        <v>50</v>
      </c>
      <c r="D264" s="50"/>
      <c r="E264" s="36">
        <v>9.27</v>
      </c>
      <c r="F264" s="37">
        <v>8.64</v>
      </c>
      <c r="G264" s="37">
        <v>14.6</v>
      </c>
      <c r="H264" s="37">
        <v>173.96</v>
      </c>
      <c r="I264" s="37">
        <v>0</v>
      </c>
      <c r="J264" s="37">
        <v>3.5</v>
      </c>
      <c r="K264" s="37">
        <v>0.33</v>
      </c>
      <c r="L264" s="37">
        <v>60.7</v>
      </c>
      <c r="M264" s="37">
        <v>2.2999999999999998</v>
      </c>
      <c r="N264" s="37">
        <v>23.5</v>
      </c>
      <c r="O264" s="37">
        <v>1.6</v>
      </c>
    </row>
    <row r="265" spans="1:255">
      <c r="A265" s="40" t="s">
        <v>123</v>
      </c>
      <c r="B265" s="37" t="s">
        <v>124</v>
      </c>
      <c r="C265" s="46" t="s">
        <v>77</v>
      </c>
      <c r="D265" s="47"/>
      <c r="E265" s="36">
        <v>5.8</v>
      </c>
      <c r="F265" s="37">
        <v>0.08</v>
      </c>
      <c r="G265" s="37">
        <v>31</v>
      </c>
      <c r="H265" s="37">
        <v>155</v>
      </c>
      <c r="I265" s="37">
        <v>0.06</v>
      </c>
      <c r="J265" s="37">
        <v>0.02</v>
      </c>
      <c r="K265" s="37">
        <v>1.3</v>
      </c>
      <c r="L265" s="37">
        <v>5.7</v>
      </c>
      <c r="M265" s="37">
        <v>153</v>
      </c>
      <c r="N265" s="37">
        <v>21</v>
      </c>
      <c r="O265" s="37">
        <v>0.8</v>
      </c>
    </row>
    <row r="266" spans="1:255">
      <c r="A266" s="40" t="s">
        <v>79</v>
      </c>
      <c r="B266" s="49" t="s">
        <v>121</v>
      </c>
      <c r="C266" s="46" t="s">
        <v>104</v>
      </c>
      <c r="D266" s="47"/>
      <c r="E266" s="36">
        <v>11.5</v>
      </c>
      <c r="F266" s="37">
        <v>8.8000000000000007</v>
      </c>
      <c r="G266" s="37">
        <v>12</v>
      </c>
      <c r="H266" s="37">
        <v>102</v>
      </c>
      <c r="I266" s="37">
        <v>0.02</v>
      </c>
      <c r="J266" s="37">
        <v>0.5</v>
      </c>
      <c r="K266" s="37">
        <v>0</v>
      </c>
      <c r="L266" s="37">
        <v>46</v>
      </c>
      <c r="M266" s="37">
        <v>1.6</v>
      </c>
      <c r="N266" s="37">
        <v>12.3</v>
      </c>
      <c r="O266" s="37">
        <v>0.4</v>
      </c>
    </row>
    <row r="267" spans="1:255">
      <c r="A267" s="40" t="s">
        <v>68</v>
      </c>
      <c r="B267" s="37" t="s">
        <v>167</v>
      </c>
      <c r="C267" s="46" t="s">
        <v>58</v>
      </c>
      <c r="D267" s="47"/>
      <c r="E267" s="36">
        <v>0.6</v>
      </c>
      <c r="F267" s="37">
        <v>0</v>
      </c>
      <c r="G267" s="37">
        <v>16.5</v>
      </c>
      <c r="H267" s="37">
        <v>128</v>
      </c>
      <c r="I267" s="37">
        <v>0.01</v>
      </c>
      <c r="J267" s="37">
        <v>68</v>
      </c>
      <c r="K267" s="37">
        <v>0.6</v>
      </c>
      <c r="L267" s="37">
        <v>7</v>
      </c>
      <c r="M267" s="37">
        <v>20</v>
      </c>
      <c r="N267" s="37">
        <v>8</v>
      </c>
      <c r="O267" s="37">
        <v>0.15</v>
      </c>
    </row>
    <row r="268" spans="1:255">
      <c r="A268" s="40" t="s">
        <v>65</v>
      </c>
      <c r="B268" s="37" t="s">
        <v>46</v>
      </c>
      <c r="C268" s="46" t="s">
        <v>59</v>
      </c>
      <c r="D268" s="47"/>
      <c r="E268" s="36">
        <v>2.2999999999999998</v>
      </c>
      <c r="F268" s="37">
        <v>0.9</v>
      </c>
      <c r="G268" s="37">
        <v>15.8</v>
      </c>
      <c r="H268" s="37">
        <v>78.48</v>
      </c>
      <c r="I268" s="37">
        <v>0.05</v>
      </c>
      <c r="J268" s="37">
        <v>0</v>
      </c>
      <c r="K268" s="37">
        <v>0.52</v>
      </c>
      <c r="L268" s="37">
        <v>6.67</v>
      </c>
      <c r="M268" s="37">
        <v>25.76</v>
      </c>
      <c r="N268" s="37">
        <v>10</v>
      </c>
      <c r="O268" s="37">
        <v>0.6</v>
      </c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  <c r="DG268" s="98"/>
      <c r="DH268" s="98"/>
      <c r="DI268" s="98"/>
      <c r="DJ268" s="98"/>
      <c r="DK268" s="98"/>
      <c r="DL268" s="98"/>
      <c r="DM268" s="98"/>
      <c r="DN268" s="98"/>
      <c r="DO268" s="98"/>
      <c r="DP268" s="98"/>
      <c r="DQ268" s="98"/>
      <c r="DR268" s="98"/>
      <c r="DS268" s="98"/>
      <c r="DT268" s="98"/>
      <c r="DU268" s="98"/>
      <c r="DV268" s="98"/>
      <c r="DW268" s="98"/>
      <c r="DX268" s="98"/>
      <c r="DY268" s="98"/>
      <c r="DZ268" s="98"/>
      <c r="EA268" s="98"/>
      <c r="EB268" s="98"/>
      <c r="EC268" s="98"/>
      <c r="ED268" s="98"/>
      <c r="EE268" s="98"/>
      <c r="EF268" s="98"/>
      <c r="EG268" s="98"/>
      <c r="EH268" s="98"/>
      <c r="EI268" s="98"/>
      <c r="EJ268" s="98"/>
      <c r="EK268" s="98"/>
      <c r="EL268" s="98"/>
      <c r="EM268" s="98"/>
      <c r="EN268" s="98"/>
      <c r="EO268" s="98"/>
      <c r="EP268" s="98"/>
      <c r="EQ268" s="98"/>
      <c r="ER268" s="98"/>
      <c r="ES268" s="98"/>
      <c r="ET268" s="98"/>
      <c r="EU268" s="98"/>
      <c r="EV268" s="98"/>
      <c r="EW268" s="98"/>
      <c r="EX268" s="98"/>
      <c r="EY268" s="98"/>
      <c r="EZ268" s="98"/>
      <c r="FA268" s="98"/>
      <c r="FB268" s="98"/>
      <c r="FC268" s="98"/>
      <c r="FD268" s="98"/>
      <c r="FE268" s="98"/>
      <c r="FF268" s="98"/>
      <c r="FG268" s="98"/>
      <c r="FH268" s="98"/>
      <c r="FI268" s="98"/>
      <c r="FJ268" s="98"/>
      <c r="FK268" s="98"/>
      <c r="FL268" s="98"/>
      <c r="FM268" s="98"/>
      <c r="FN268" s="98"/>
      <c r="FO268" s="98"/>
      <c r="FP268" s="98"/>
      <c r="FQ268" s="98"/>
      <c r="FR268" s="98"/>
      <c r="FS268" s="98"/>
      <c r="FT268" s="98"/>
      <c r="FU268" s="98"/>
      <c r="FV268" s="98"/>
      <c r="FW268" s="98"/>
      <c r="FX268" s="98"/>
      <c r="FY268" s="98"/>
      <c r="FZ268" s="98"/>
      <c r="GA268" s="98"/>
      <c r="GB268" s="98"/>
      <c r="GC268" s="98"/>
      <c r="GD268" s="98"/>
      <c r="GE268" s="98"/>
      <c r="GF268" s="98"/>
      <c r="GG268" s="98"/>
      <c r="GH268" s="98"/>
      <c r="GI268" s="98"/>
      <c r="GJ268" s="98"/>
      <c r="GK268" s="98"/>
      <c r="GL268" s="98"/>
      <c r="GM268" s="98"/>
      <c r="GN268" s="98"/>
      <c r="GO268" s="98"/>
      <c r="GP268" s="98"/>
      <c r="GQ268" s="98"/>
      <c r="GR268" s="98"/>
      <c r="GS268" s="98"/>
      <c r="GT268" s="98"/>
      <c r="GU268" s="98"/>
      <c r="GV268" s="98"/>
      <c r="GW268" s="98"/>
      <c r="GX268" s="98"/>
      <c r="GY268" s="98"/>
      <c r="GZ268" s="98"/>
      <c r="HA268" s="98"/>
      <c r="HB268" s="98"/>
      <c r="HC268" s="98"/>
      <c r="HD268" s="98"/>
      <c r="HE268" s="98"/>
      <c r="HF268" s="98"/>
      <c r="HG268" s="98"/>
      <c r="HH268" s="98"/>
      <c r="HI268" s="98"/>
      <c r="HJ268" s="98"/>
      <c r="HK268" s="98"/>
      <c r="HL268" s="98"/>
      <c r="HM268" s="98"/>
      <c r="HN268" s="98"/>
      <c r="HO268" s="98"/>
      <c r="HP268" s="98"/>
      <c r="HQ268" s="98"/>
      <c r="HR268" s="98"/>
      <c r="HS268" s="98"/>
      <c r="HT268" s="98"/>
      <c r="HU268" s="98"/>
      <c r="HV268" s="98"/>
      <c r="HW268" s="98"/>
      <c r="HX268" s="98"/>
      <c r="HY268" s="98"/>
      <c r="HZ268" s="98"/>
      <c r="IA268" s="98"/>
      <c r="IB268" s="98"/>
      <c r="IC268" s="98"/>
      <c r="ID268" s="98"/>
      <c r="IE268" s="98"/>
      <c r="IF268" s="98"/>
      <c r="IG268" s="98"/>
      <c r="IH268" s="98"/>
      <c r="II268" s="98"/>
      <c r="IJ268" s="98"/>
      <c r="IK268" s="98"/>
      <c r="IL268" s="98"/>
      <c r="IM268" s="98"/>
      <c r="IN268" s="98"/>
      <c r="IO268" s="98"/>
      <c r="IP268" s="98"/>
      <c r="IQ268" s="98"/>
      <c r="IR268" s="98"/>
      <c r="IS268" s="98"/>
      <c r="IT268" s="98"/>
      <c r="IU268" s="98"/>
    </row>
    <row r="269" spans="1:255">
      <c r="A269" s="40" t="s">
        <v>65</v>
      </c>
      <c r="B269" s="37" t="s">
        <v>116</v>
      </c>
      <c r="C269" s="46" t="s">
        <v>74</v>
      </c>
      <c r="D269" s="47"/>
      <c r="E269" s="36">
        <v>2.64</v>
      </c>
      <c r="F269" s="37">
        <v>0.48</v>
      </c>
      <c r="G269" s="37">
        <v>13.36</v>
      </c>
      <c r="H269" s="37">
        <v>69.599999999999994</v>
      </c>
      <c r="I269" s="37">
        <v>7.0000000000000007E-2</v>
      </c>
      <c r="J269" s="37">
        <v>0</v>
      </c>
      <c r="K269" s="37">
        <v>0.56000000000000005</v>
      </c>
      <c r="L269" s="37">
        <v>14</v>
      </c>
      <c r="M269" s="37">
        <v>63.2</v>
      </c>
      <c r="N269" s="37">
        <v>18.8</v>
      </c>
      <c r="O269" s="37">
        <v>1.56</v>
      </c>
    </row>
    <row r="270" spans="1:255">
      <c r="A270" s="40"/>
      <c r="B270" s="99" t="s">
        <v>54</v>
      </c>
      <c r="C270" s="100"/>
      <c r="D270" s="101"/>
      <c r="E270" s="102">
        <f t="shared" ref="E270:O270" si="22">SUM(E263:E269)</f>
        <v>32.21</v>
      </c>
      <c r="F270" s="99">
        <f t="shared" si="22"/>
        <v>21.41</v>
      </c>
      <c r="G270" s="99">
        <f t="shared" si="22"/>
        <v>107.75</v>
      </c>
      <c r="H270" s="99">
        <f t="shared" si="22"/>
        <v>753.30000000000007</v>
      </c>
      <c r="I270" s="99">
        <f t="shared" si="22"/>
        <v>0.24</v>
      </c>
      <c r="J270" s="99">
        <f t="shared" si="22"/>
        <v>77.900000000000006</v>
      </c>
      <c r="K270" s="99">
        <f t="shared" si="22"/>
        <v>3.31</v>
      </c>
      <c r="L270" s="99">
        <f t="shared" si="22"/>
        <v>156.83000000000001</v>
      </c>
      <c r="M270" s="99">
        <f t="shared" si="22"/>
        <v>291.03999999999996</v>
      </c>
      <c r="N270" s="99">
        <f t="shared" si="22"/>
        <v>104.74</v>
      </c>
      <c r="O270" s="99">
        <f t="shared" si="22"/>
        <v>5.9</v>
      </c>
    </row>
    <row r="271" spans="1:255">
      <c r="A271" s="40"/>
      <c r="B271" s="33" t="s">
        <v>47</v>
      </c>
      <c r="C271" s="46"/>
      <c r="D271" s="35"/>
      <c r="E271" s="41">
        <f>SUM(E260+E270)</f>
        <v>79.75</v>
      </c>
      <c r="F271" s="41">
        <f t="shared" ref="F271:O271" si="23">SUM(F260+F270)</f>
        <v>79.67</v>
      </c>
      <c r="G271" s="41">
        <f t="shared" si="23"/>
        <v>225.6</v>
      </c>
      <c r="H271" s="41">
        <f t="shared" si="23"/>
        <v>1508.1</v>
      </c>
      <c r="I271" s="41">
        <f t="shared" si="23"/>
        <v>0.47</v>
      </c>
      <c r="J271" s="41">
        <f t="shared" si="23"/>
        <v>78.62</v>
      </c>
      <c r="K271" s="41">
        <f t="shared" si="23"/>
        <v>5.33</v>
      </c>
      <c r="L271" s="41">
        <f t="shared" si="23"/>
        <v>811.13</v>
      </c>
      <c r="M271" s="41">
        <f t="shared" si="23"/>
        <v>1082.44</v>
      </c>
      <c r="N271" s="41">
        <f t="shared" si="23"/>
        <v>183.33999999999997</v>
      </c>
      <c r="O271" s="41">
        <f t="shared" si="23"/>
        <v>9.6300000000000008</v>
      </c>
    </row>
    <row r="272" spans="1:255" s="67" customFormat="1" ht="11.25">
      <c r="A272" s="66" t="s">
        <v>80</v>
      </c>
      <c r="C272" s="68"/>
      <c r="D272" s="69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1:36" s="73" customFormat="1" ht="11.25">
      <c r="A273" s="72" t="s">
        <v>81</v>
      </c>
      <c r="C273" s="74"/>
      <c r="D273" s="75"/>
      <c r="E273" s="79"/>
      <c r="F273" s="74"/>
      <c r="G273" s="74"/>
      <c r="H273" s="74"/>
      <c r="I273" s="80"/>
      <c r="J273" s="80"/>
      <c r="K273" s="80"/>
    </row>
    <row r="274" spans="1:36" s="73" customFormat="1" ht="11.25">
      <c r="A274" s="72" t="s">
        <v>82</v>
      </c>
      <c r="C274" s="74"/>
      <c r="D274" s="75"/>
      <c r="E274" s="79"/>
      <c r="F274" s="74"/>
      <c r="G274" s="74"/>
      <c r="H274" s="74"/>
      <c r="I274" s="80"/>
      <c r="J274" s="80"/>
      <c r="K274" s="80"/>
    </row>
    <row r="275" spans="1:36" s="73" customFormat="1" ht="11.25">
      <c r="A275" s="72"/>
      <c r="C275" s="74"/>
      <c r="D275" s="75"/>
      <c r="E275" s="79"/>
      <c r="F275" s="74"/>
      <c r="G275" s="74"/>
      <c r="H275" s="74"/>
      <c r="I275" s="80"/>
      <c r="J275" s="80"/>
      <c r="K275" s="80"/>
    </row>
    <row r="276" spans="1:36" s="73" customFormat="1" ht="11.25">
      <c r="A276" s="72"/>
      <c r="C276" s="74"/>
      <c r="D276" s="75"/>
      <c r="E276" s="79"/>
      <c r="F276" s="74"/>
      <c r="G276" s="74"/>
      <c r="H276" s="74"/>
      <c r="I276" s="80"/>
      <c r="J276" s="80"/>
      <c r="K276" s="80"/>
    </row>
    <row r="277" spans="1:36" s="73" customFormat="1" ht="11.25">
      <c r="A277" s="72"/>
      <c r="C277" s="74"/>
      <c r="D277" s="75"/>
      <c r="E277" s="79"/>
      <c r="F277" s="74"/>
      <c r="G277" s="74"/>
      <c r="H277" s="74"/>
      <c r="I277" s="80"/>
      <c r="J277" s="80"/>
      <c r="K277" s="80"/>
    </row>
    <row r="278" spans="1:36">
      <c r="A278" s="23" t="s">
        <v>83</v>
      </c>
      <c r="B278" s="8"/>
      <c r="C278" s="3"/>
      <c r="D278" s="24"/>
      <c r="E278" s="25"/>
      <c r="F278" s="6"/>
      <c r="G278" s="6"/>
      <c r="H278" s="6"/>
    </row>
    <row r="279" spans="1:36">
      <c r="A279" s="23" t="s">
        <v>76</v>
      </c>
      <c r="B279" s="8"/>
      <c r="C279" s="3"/>
      <c r="D279" s="24"/>
      <c r="E279" s="25"/>
      <c r="F279" s="6"/>
      <c r="G279" s="6"/>
      <c r="H279" s="6"/>
    </row>
    <row r="280" spans="1:36" ht="16.5">
      <c r="A280" s="23" t="s">
        <v>145</v>
      </c>
      <c r="B280" s="8"/>
      <c r="C280" s="3"/>
      <c r="D280" s="24"/>
      <c r="E280" s="25"/>
      <c r="F280" s="12"/>
      <c r="G280" s="13"/>
      <c r="H280" s="14"/>
      <c r="I280" s="6"/>
    </row>
    <row r="281" spans="1:36" ht="18">
      <c r="A281" s="23" t="s">
        <v>144</v>
      </c>
      <c r="B281" s="1"/>
      <c r="C281" s="27"/>
      <c r="D281" s="28"/>
      <c r="E281" s="29"/>
      <c r="F281" s="13"/>
      <c r="G281" s="16"/>
      <c r="H281" s="30"/>
      <c r="I281" s="31"/>
    </row>
    <row r="282" spans="1:36">
      <c r="A282" s="32" t="s">
        <v>3</v>
      </c>
      <c r="B282" s="33" t="s">
        <v>4</v>
      </c>
      <c r="C282" s="34" t="s">
        <v>5</v>
      </c>
      <c r="D282" s="35" t="s">
        <v>6</v>
      </c>
      <c r="E282" s="36"/>
      <c r="F282" s="33" t="s">
        <v>7</v>
      </c>
      <c r="G282" s="33"/>
      <c r="H282" s="33" t="s">
        <v>8</v>
      </c>
      <c r="I282" s="37"/>
      <c r="J282" s="38" t="s">
        <v>9</v>
      </c>
      <c r="K282" s="37"/>
      <c r="L282" s="33" t="s">
        <v>10</v>
      </c>
      <c r="M282" s="33"/>
      <c r="N282" s="33"/>
      <c r="O282" s="33"/>
    </row>
    <row r="283" spans="1:36">
      <c r="A283" s="32" t="s">
        <v>11</v>
      </c>
      <c r="B283" s="33" t="s">
        <v>12</v>
      </c>
      <c r="C283" s="34"/>
      <c r="D283" s="35"/>
      <c r="E283" s="36"/>
      <c r="F283" s="33" t="s">
        <v>13</v>
      </c>
      <c r="G283" s="33" t="s">
        <v>14</v>
      </c>
      <c r="H283" s="33" t="s">
        <v>15</v>
      </c>
      <c r="I283" s="37"/>
      <c r="J283" s="38" t="s">
        <v>16</v>
      </c>
      <c r="K283" s="37"/>
      <c r="L283" s="33" t="s">
        <v>17</v>
      </c>
      <c r="M283" s="33"/>
      <c r="N283" s="33"/>
      <c r="O283" s="33"/>
      <c r="Q283" s="39"/>
      <c r="R283" s="8"/>
      <c r="S283" s="39"/>
      <c r="T283" s="2"/>
      <c r="U283" s="39"/>
      <c r="V283" s="6"/>
      <c r="W283" s="6"/>
      <c r="X283" s="6"/>
      <c r="Y283" s="6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>
      <c r="A284" s="40"/>
      <c r="B284" s="33" t="s">
        <v>18</v>
      </c>
      <c r="C284" s="34"/>
      <c r="D284" s="35"/>
      <c r="E284" s="41" t="s">
        <v>19</v>
      </c>
      <c r="F284" s="35" t="s">
        <v>20</v>
      </c>
      <c r="G284" s="35" t="s">
        <v>21</v>
      </c>
      <c r="H284" s="35" t="s">
        <v>22</v>
      </c>
      <c r="I284" s="33" t="s">
        <v>23</v>
      </c>
      <c r="J284" s="33" t="s">
        <v>24</v>
      </c>
      <c r="K284" s="33" t="s">
        <v>25</v>
      </c>
      <c r="L284" s="33" t="s">
        <v>26</v>
      </c>
      <c r="M284" s="33" t="s">
        <v>27</v>
      </c>
      <c r="N284" s="33" t="s">
        <v>28</v>
      </c>
      <c r="O284" s="33" t="s">
        <v>29</v>
      </c>
      <c r="Q284" s="39"/>
      <c r="R284" s="8"/>
      <c r="S284" s="39"/>
      <c r="T284" s="2"/>
      <c r="U284" s="39"/>
      <c r="V284" s="6"/>
      <c r="W284" s="6"/>
      <c r="X284" s="6"/>
      <c r="Y284" s="6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8">
      <c r="A285" s="32" t="s">
        <v>30</v>
      </c>
      <c r="B285" s="32" t="s">
        <v>31</v>
      </c>
      <c r="C285" s="42"/>
      <c r="D285" s="34"/>
      <c r="E285" s="43" t="s">
        <v>32</v>
      </c>
      <c r="F285" s="32" t="s">
        <v>33</v>
      </c>
      <c r="G285" s="32" t="s">
        <v>34</v>
      </c>
      <c r="H285" s="32" t="s">
        <v>35</v>
      </c>
      <c r="I285" s="32" t="s">
        <v>36</v>
      </c>
      <c r="J285" s="32" t="s">
        <v>37</v>
      </c>
      <c r="K285" s="32" t="s">
        <v>38</v>
      </c>
      <c r="L285" s="32" t="s">
        <v>39</v>
      </c>
      <c r="M285" s="32" t="s">
        <v>40</v>
      </c>
      <c r="N285" s="32" t="s">
        <v>41</v>
      </c>
      <c r="O285" s="32" t="s">
        <v>42</v>
      </c>
      <c r="Q285" s="7"/>
      <c r="R285" s="8"/>
      <c r="S285" s="7"/>
      <c r="T285" s="8"/>
      <c r="U285" s="8"/>
      <c r="V285" s="2"/>
      <c r="W285" s="8"/>
      <c r="X285" s="8"/>
      <c r="Y285" s="8"/>
      <c r="Z285" s="2"/>
      <c r="AA285" s="44"/>
      <c r="AB285" s="45"/>
      <c r="AC285" s="2"/>
      <c r="AD285" s="8"/>
      <c r="AE285" s="8"/>
      <c r="AF285" s="8"/>
      <c r="AG285" s="8"/>
      <c r="AH285" s="2"/>
      <c r="AI285" s="2"/>
      <c r="AJ285" s="2"/>
    </row>
    <row r="286" spans="1:36">
      <c r="A286" s="40"/>
      <c r="B286" s="33" t="s">
        <v>43</v>
      </c>
      <c r="C286" s="46"/>
      <c r="D286" s="35"/>
      <c r="E286" s="36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36">
      <c r="A287" s="40" t="s">
        <v>98</v>
      </c>
      <c r="B287" s="49" t="s">
        <v>166</v>
      </c>
      <c r="C287" s="185" t="s">
        <v>184</v>
      </c>
      <c r="D287" s="47"/>
      <c r="E287" s="36">
        <v>6.9</v>
      </c>
      <c r="F287" s="37">
        <v>6.9</v>
      </c>
      <c r="G287" s="37">
        <v>34.200000000000003</v>
      </c>
      <c r="H287" s="37">
        <v>220.8</v>
      </c>
      <c r="I287" s="37">
        <v>0.1</v>
      </c>
      <c r="J287" s="37">
        <v>0.5</v>
      </c>
      <c r="K287" s="37">
        <v>0.1</v>
      </c>
      <c r="L287" s="37">
        <v>120.1</v>
      </c>
      <c r="M287" s="37">
        <v>180</v>
      </c>
      <c r="N287" s="37">
        <v>36</v>
      </c>
      <c r="O287" s="37">
        <v>1.1000000000000001</v>
      </c>
      <c r="Q287" s="39"/>
      <c r="R287" s="2"/>
      <c r="S287" s="39"/>
      <c r="T287" s="2"/>
      <c r="U287" s="2"/>
      <c r="V287" s="4"/>
      <c r="W287" s="4"/>
      <c r="X287" s="4"/>
      <c r="Y287" s="4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>
      <c r="A288" s="40" t="s">
        <v>161</v>
      </c>
      <c r="B288" s="49" t="s">
        <v>91</v>
      </c>
      <c r="C288" s="46" t="s">
        <v>149</v>
      </c>
      <c r="D288" s="50"/>
      <c r="E288" s="36">
        <v>6.44</v>
      </c>
      <c r="F288" s="37">
        <v>17.5</v>
      </c>
      <c r="G288" s="37">
        <v>39.56</v>
      </c>
      <c r="H288" s="37">
        <v>225</v>
      </c>
      <c r="I288" s="37">
        <v>7.0000000000000007E-2</v>
      </c>
      <c r="J288" s="37">
        <v>0</v>
      </c>
      <c r="K288" s="37">
        <v>0.5</v>
      </c>
      <c r="L288" s="37">
        <v>171.2</v>
      </c>
      <c r="M288" s="37">
        <v>163.80000000000001</v>
      </c>
      <c r="N288" s="37">
        <v>12.5</v>
      </c>
      <c r="O288" s="37">
        <v>1.75</v>
      </c>
    </row>
    <row r="289" spans="1:15" s="58" customFormat="1">
      <c r="A289" s="40" t="s">
        <v>159</v>
      </c>
      <c r="B289" s="37" t="s">
        <v>160</v>
      </c>
      <c r="C289" s="46" t="s">
        <v>58</v>
      </c>
      <c r="D289" s="47"/>
      <c r="E289" s="36">
        <v>0.1</v>
      </c>
      <c r="F289" s="37">
        <v>0</v>
      </c>
      <c r="G289" s="37">
        <v>10.199999999999999</v>
      </c>
      <c r="H289" s="37">
        <v>42.3</v>
      </c>
      <c r="I289" s="37">
        <v>0</v>
      </c>
      <c r="J289" s="37">
        <v>2.8</v>
      </c>
      <c r="K289" s="37">
        <v>0</v>
      </c>
      <c r="L289" s="37">
        <v>16</v>
      </c>
      <c r="M289" s="37">
        <v>7</v>
      </c>
      <c r="N289" s="37">
        <v>0</v>
      </c>
      <c r="O289" s="37">
        <v>0</v>
      </c>
    </row>
    <row r="290" spans="1:15">
      <c r="A290" s="40"/>
      <c r="B290" s="99" t="s">
        <v>47</v>
      </c>
      <c r="C290" s="100"/>
      <c r="D290" s="101"/>
      <c r="E290" s="102">
        <f t="shared" ref="E290:O290" si="24">SUM(E287:E289)</f>
        <v>13.44</v>
      </c>
      <c r="F290" s="99">
        <f t="shared" si="24"/>
        <v>24.4</v>
      </c>
      <c r="G290" s="99">
        <f t="shared" si="24"/>
        <v>83.960000000000008</v>
      </c>
      <c r="H290" s="99">
        <f t="shared" si="24"/>
        <v>488.1</v>
      </c>
      <c r="I290" s="99">
        <f t="shared" si="24"/>
        <v>0.17</v>
      </c>
      <c r="J290" s="99">
        <f t="shared" si="24"/>
        <v>3.3</v>
      </c>
      <c r="K290" s="99">
        <f t="shared" si="24"/>
        <v>0.6</v>
      </c>
      <c r="L290" s="99">
        <f t="shared" si="24"/>
        <v>307.29999999999995</v>
      </c>
      <c r="M290" s="99">
        <f t="shared" si="24"/>
        <v>350.8</v>
      </c>
      <c r="N290" s="99">
        <f t="shared" si="24"/>
        <v>48.5</v>
      </c>
      <c r="O290" s="99">
        <f t="shared" si="24"/>
        <v>2.85</v>
      </c>
    </row>
    <row r="291" spans="1:15">
      <c r="A291" s="40"/>
      <c r="B291" s="37"/>
      <c r="C291" s="46"/>
      <c r="D291" s="47"/>
      <c r="E291" s="36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>
      <c r="A292" s="40"/>
      <c r="B292" s="33" t="s">
        <v>45</v>
      </c>
      <c r="C292" s="46"/>
      <c r="D292" s="35"/>
      <c r="E292" s="36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>
      <c r="A293" s="40" t="s">
        <v>78</v>
      </c>
      <c r="B293" s="37" t="s">
        <v>122</v>
      </c>
      <c r="C293" s="46" t="s">
        <v>150</v>
      </c>
      <c r="D293" s="47"/>
      <c r="E293" s="179">
        <f>1.25</f>
        <v>1.25</v>
      </c>
      <c r="F293" s="37">
        <f>5.48</f>
        <v>5.48</v>
      </c>
      <c r="G293" s="37">
        <f>8.7</f>
        <v>8.6999999999999993</v>
      </c>
      <c r="H293" s="37">
        <f>89.09</f>
        <v>89.09</v>
      </c>
      <c r="I293" s="37">
        <f>0</f>
        <v>0</v>
      </c>
      <c r="J293" s="37">
        <f>11.89</f>
        <v>11.89</v>
      </c>
      <c r="K293" s="37">
        <f>0.6</f>
        <v>0.6</v>
      </c>
      <c r="L293" s="37">
        <f>31.35</f>
        <v>31.35</v>
      </c>
      <c r="M293" s="37">
        <f>0</f>
        <v>0</v>
      </c>
      <c r="N293" s="37">
        <f>9.61</f>
        <v>9.61</v>
      </c>
      <c r="O293" s="37">
        <f>0.4</f>
        <v>0.4</v>
      </c>
    </row>
    <row r="294" spans="1:15" ht="25.5">
      <c r="A294" s="82" t="s">
        <v>71</v>
      </c>
      <c r="B294" s="184" t="s">
        <v>183</v>
      </c>
      <c r="C294" s="81" t="s">
        <v>148</v>
      </c>
      <c r="D294" s="48"/>
      <c r="E294" s="86">
        <v>1.81</v>
      </c>
      <c r="F294" s="48">
        <v>4.91</v>
      </c>
      <c r="G294" s="48">
        <v>125.25</v>
      </c>
      <c r="H294" s="48">
        <v>102.5</v>
      </c>
      <c r="I294" s="48">
        <v>0.05</v>
      </c>
      <c r="J294" s="48">
        <v>10.29</v>
      </c>
      <c r="K294" s="48">
        <v>0.1</v>
      </c>
      <c r="L294" s="48">
        <v>44.38</v>
      </c>
      <c r="M294" s="48">
        <v>53.23</v>
      </c>
      <c r="N294" s="48">
        <v>22.25</v>
      </c>
      <c r="O294" s="48">
        <v>1.19</v>
      </c>
    </row>
    <row r="295" spans="1:15" ht="25.5">
      <c r="A295" s="40" t="s">
        <v>72</v>
      </c>
      <c r="B295" s="49" t="s">
        <v>138</v>
      </c>
      <c r="C295" s="46" t="s">
        <v>77</v>
      </c>
      <c r="D295" s="47"/>
      <c r="E295" s="36">
        <v>6.6</v>
      </c>
      <c r="F295" s="37">
        <v>7.2</v>
      </c>
      <c r="G295" s="37">
        <v>41.2</v>
      </c>
      <c r="H295" s="37">
        <v>227.3</v>
      </c>
      <c r="I295" s="37">
        <v>0.02</v>
      </c>
      <c r="J295" s="37">
        <v>1.2</v>
      </c>
      <c r="K295" s="37">
        <v>0.3</v>
      </c>
      <c r="L295" s="37">
        <v>1.42</v>
      </c>
      <c r="M295" s="37">
        <v>121</v>
      </c>
      <c r="N295" s="37">
        <v>6.8</v>
      </c>
      <c r="O295" s="37">
        <v>4.5</v>
      </c>
    </row>
    <row r="296" spans="1:15">
      <c r="A296" s="40" t="s">
        <v>125</v>
      </c>
      <c r="B296" s="37" t="s">
        <v>126</v>
      </c>
      <c r="C296" s="186" t="s">
        <v>104</v>
      </c>
      <c r="D296" s="47"/>
      <c r="E296" s="36">
        <f>18.8/80*100</f>
        <v>23.5</v>
      </c>
      <c r="F296" s="37">
        <f>14.1/80*100</f>
        <v>17.625</v>
      </c>
      <c r="G296" s="37">
        <f>12.5/80*100</f>
        <v>15.625</v>
      </c>
      <c r="H296" s="37">
        <f>191/80*100</f>
        <v>238.75000000000003</v>
      </c>
      <c r="I296" s="37">
        <f>0.03/80*100</f>
        <v>3.7499999999999999E-2</v>
      </c>
      <c r="J296" s="37">
        <f>3.2/80*100</f>
        <v>4</v>
      </c>
      <c r="K296" s="37">
        <f>1.6/80*100</f>
        <v>2</v>
      </c>
      <c r="L296" s="37">
        <f>14.3/80*100</f>
        <v>17.875000000000004</v>
      </c>
      <c r="M296" s="37">
        <f>17.1/80*100</f>
        <v>21.375000000000004</v>
      </c>
      <c r="N296" s="37">
        <f>5.3/80*100</f>
        <v>6.625</v>
      </c>
      <c r="O296" s="37">
        <f>0.1/80*100</f>
        <v>0.125</v>
      </c>
    </row>
    <row r="297" spans="1:15">
      <c r="A297" s="40" t="s">
        <v>68</v>
      </c>
      <c r="B297" s="37" t="s">
        <v>167</v>
      </c>
      <c r="C297" s="46" t="s">
        <v>58</v>
      </c>
      <c r="D297" s="47"/>
      <c r="E297" s="36">
        <v>0.6</v>
      </c>
      <c r="F297" s="37">
        <v>0</v>
      </c>
      <c r="G297" s="37">
        <v>16.5</v>
      </c>
      <c r="H297" s="37">
        <v>128</v>
      </c>
      <c r="I297" s="37">
        <v>0.01</v>
      </c>
      <c r="J297" s="37">
        <v>68</v>
      </c>
      <c r="K297" s="37">
        <v>0.6</v>
      </c>
      <c r="L297" s="37">
        <v>7</v>
      </c>
      <c r="M297" s="37">
        <v>20</v>
      </c>
      <c r="N297" s="37">
        <v>8</v>
      </c>
      <c r="O297" s="37">
        <v>0.15</v>
      </c>
    </row>
    <row r="298" spans="1:15">
      <c r="A298" s="40" t="s">
        <v>65</v>
      </c>
      <c r="B298" s="37" t="s">
        <v>46</v>
      </c>
      <c r="C298" s="46" t="s">
        <v>59</v>
      </c>
      <c r="D298" s="46"/>
      <c r="E298" s="36">
        <v>2.2999999999999998</v>
      </c>
      <c r="F298" s="48">
        <v>0.9</v>
      </c>
      <c r="G298" s="37">
        <v>15.8</v>
      </c>
      <c r="H298" s="37">
        <v>78.48</v>
      </c>
      <c r="I298" s="37">
        <v>0.05</v>
      </c>
      <c r="J298" s="37">
        <v>0</v>
      </c>
      <c r="K298" s="37">
        <v>0.52</v>
      </c>
      <c r="L298" s="37">
        <v>6.67</v>
      </c>
      <c r="M298" s="37">
        <v>25.76</v>
      </c>
      <c r="N298" s="37">
        <v>10</v>
      </c>
      <c r="O298" s="37">
        <v>0.6</v>
      </c>
    </row>
    <row r="299" spans="1:15">
      <c r="A299" s="40" t="s">
        <v>65</v>
      </c>
      <c r="B299" s="37" t="s">
        <v>116</v>
      </c>
      <c r="C299" s="46" t="s">
        <v>74</v>
      </c>
      <c r="D299" s="46"/>
      <c r="E299" s="36">
        <v>2.64</v>
      </c>
      <c r="F299" s="48">
        <v>0.48</v>
      </c>
      <c r="G299" s="37">
        <v>13.36</v>
      </c>
      <c r="H299" s="37">
        <v>69.602000000000004</v>
      </c>
      <c r="I299" s="37">
        <v>7.0000000000000007E-2</v>
      </c>
      <c r="J299" s="37">
        <v>0</v>
      </c>
      <c r="K299" s="37">
        <v>0.56000000000000005</v>
      </c>
      <c r="L299" s="37">
        <v>14</v>
      </c>
      <c r="M299" s="37">
        <v>63.2</v>
      </c>
      <c r="N299" s="37">
        <v>18.8</v>
      </c>
      <c r="O299" s="37">
        <v>1.56</v>
      </c>
    </row>
    <row r="300" spans="1:15">
      <c r="A300" s="40" t="s">
        <v>65</v>
      </c>
      <c r="B300" s="33" t="s">
        <v>47</v>
      </c>
      <c r="C300" s="34"/>
      <c r="D300" s="35"/>
      <c r="E300" s="41">
        <f t="shared" ref="E300:O300" si="25">SUM(E293:E299)</f>
        <v>38.699999999999996</v>
      </c>
      <c r="F300" s="83">
        <f t="shared" si="25"/>
        <v>36.594999999999999</v>
      </c>
      <c r="G300" s="83">
        <f t="shared" si="25"/>
        <v>236.435</v>
      </c>
      <c r="H300" s="83">
        <f t="shared" si="25"/>
        <v>933.72199999999998</v>
      </c>
      <c r="I300" s="83">
        <f t="shared" si="25"/>
        <v>0.23750000000000002</v>
      </c>
      <c r="J300" s="83">
        <f t="shared" si="25"/>
        <v>95.38</v>
      </c>
      <c r="K300" s="83">
        <f t="shared" si="25"/>
        <v>4.68</v>
      </c>
      <c r="L300" s="83">
        <f t="shared" si="25"/>
        <v>122.69500000000001</v>
      </c>
      <c r="M300" s="83">
        <f t="shared" si="25"/>
        <v>304.565</v>
      </c>
      <c r="N300" s="83">
        <f t="shared" si="25"/>
        <v>82.084999999999994</v>
      </c>
      <c r="O300" s="83">
        <f t="shared" si="25"/>
        <v>8.5250000000000004</v>
      </c>
    </row>
    <row r="301" spans="1:15" s="64" customFormat="1">
      <c r="A301" s="32"/>
      <c r="B301" s="33" t="s">
        <v>47</v>
      </c>
      <c r="C301" s="34"/>
      <c r="D301" s="35"/>
      <c r="E301" s="41">
        <f>SUM(E290+E299)</f>
        <v>16.079999999999998</v>
      </c>
      <c r="F301" s="41">
        <f t="shared" ref="F301:O301" si="26">SUM(F290+F299)</f>
        <v>24.88</v>
      </c>
      <c r="G301" s="41">
        <f t="shared" si="26"/>
        <v>97.320000000000007</v>
      </c>
      <c r="H301" s="41">
        <f t="shared" si="26"/>
        <v>557.702</v>
      </c>
      <c r="I301" s="41">
        <f t="shared" si="26"/>
        <v>0.24000000000000002</v>
      </c>
      <c r="J301" s="41">
        <f t="shared" si="26"/>
        <v>3.3</v>
      </c>
      <c r="K301" s="41">
        <f t="shared" si="26"/>
        <v>1.1600000000000001</v>
      </c>
      <c r="L301" s="41">
        <f t="shared" si="26"/>
        <v>321.29999999999995</v>
      </c>
      <c r="M301" s="41">
        <f t="shared" si="26"/>
        <v>414</v>
      </c>
      <c r="N301" s="41">
        <f t="shared" si="26"/>
        <v>67.3</v>
      </c>
      <c r="O301" s="41">
        <f t="shared" si="26"/>
        <v>4.41</v>
      </c>
    </row>
    <row r="302" spans="1:15" s="67" customFormat="1" ht="11.25">
      <c r="A302" s="66" t="s">
        <v>80</v>
      </c>
      <c r="C302" s="68"/>
      <c r="D302" s="69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1:15" s="73" customFormat="1" ht="11.25">
      <c r="A303" s="72" t="s">
        <v>81</v>
      </c>
      <c r="C303" s="74"/>
      <c r="D303" s="75"/>
      <c r="E303" s="79"/>
      <c r="F303" s="74"/>
      <c r="G303" s="74"/>
      <c r="H303" s="74"/>
      <c r="I303" s="80"/>
      <c r="J303" s="80"/>
      <c r="K303" s="80"/>
    </row>
    <row r="304" spans="1:15" s="73" customFormat="1" ht="11.25">
      <c r="A304" s="72" t="s">
        <v>82</v>
      </c>
      <c r="C304" s="74"/>
      <c r="D304" s="75"/>
      <c r="E304" s="79"/>
      <c r="F304" s="74"/>
      <c r="G304" s="74"/>
      <c r="H304" s="74"/>
      <c r="I304" s="80"/>
      <c r="J304" s="80"/>
      <c r="K304" s="80"/>
    </row>
    <row r="305" spans="1:37" s="73" customFormat="1" ht="11.25">
      <c r="A305" s="72"/>
      <c r="C305" s="74"/>
      <c r="D305" s="75"/>
      <c r="E305" s="79"/>
      <c r="F305" s="74"/>
      <c r="G305" s="74"/>
      <c r="H305" s="74"/>
      <c r="I305" s="80"/>
      <c r="J305" s="80"/>
      <c r="K305" s="80"/>
    </row>
    <row r="306" spans="1:37" s="73" customFormat="1" ht="11.25">
      <c r="A306" s="72"/>
      <c r="C306" s="74"/>
      <c r="D306" s="75"/>
      <c r="E306" s="79"/>
      <c r="F306" s="74"/>
      <c r="G306" s="74"/>
      <c r="H306" s="74"/>
      <c r="I306" s="80"/>
      <c r="J306" s="80"/>
      <c r="K306" s="80"/>
    </row>
    <row r="307" spans="1:37">
      <c r="A307" s="23" t="s">
        <v>86</v>
      </c>
      <c r="B307" s="8"/>
      <c r="C307" s="3"/>
      <c r="D307" s="24"/>
      <c r="E307" s="25"/>
      <c r="F307" s="6"/>
      <c r="G307" s="6"/>
      <c r="H307" s="6"/>
    </row>
    <row r="308" spans="1:37">
      <c r="A308" s="23" t="s">
        <v>146</v>
      </c>
      <c r="B308" s="8"/>
      <c r="C308" s="3"/>
      <c r="D308" s="24"/>
      <c r="E308" s="25"/>
      <c r="F308" s="6"/>
      <c r="G308" s="6"/>
      <c r="H308" s="6"/>
    </row>
    <row r="309" spans="1:37" ht="16.5">
      <c r="A309" s="23" t="s">
        <v>145</v>
      </c>
      <c r="B309" s="8"/>
      <c r="C309" s="3"/>
      <c r="D309" s="24"/>
      <c r="E309" s="25"/>
      <c r="F309" s="12"/>
      <c r="G309" s="13"/>
      <c r="H309" s="14"/>
      <c r="I309" s="6"/>
    </row>
    <row r="310" spans="1:37" ht="18">
      <c r="A310" s="23" t="s">
        <v>144</v>
      </c>
      <c r="B310" s="1"/>
      <c r="C310" s="27"/>
      <c r="D310" s="28"/>
      <c r="E310" s="29"/>
      <c r="F310" s="13"/>
      <c r="G310" s="16"/>
      <c r="H310" s="30"/>
      <c r="I310" s="31"/>
    </row>
    <row r="311" spans="1:37">
      <c r="A311" s="103" t="s">
        <v>3</v>
      </c>
      <c r="B311" s="104" t="s">
        <v>4</v>
      </c>
      <c r="C311" s="105" t="s">
        <v>5</v>
      </c>
      <c r="D311" s="106" t="s">
        <v>6</v>
      </c>
      <c r="E311" s="107"/>
      <c r="F311" s="108" t="s">
        <v>7</v>
      </c>
      <c r="G311" s="109"/>
      <c r="H311" s="104" t="s">
        <v>49</v>
      </c>
      <c r="I311" s="110"/>
      <c r="J311" s="111" t="s">
        <v>9</v>
      </c>
      <c r="K311" s="112"/>
      <c r="L311" s="104" t="s">
        <v>10</v>
      </c>
      <c r="M311" s="108"/>
      <c r="N311" s="108"/>
      <c r="O311" s="109"/>
    </row>
    <row r="312" spans="1:37">
      <c r="A312" s="32" t="s">
        <v>11</v>
      </c>
      <c r="B312" s="33" t="s">
        <v>12</v>
      </c>
      <c r="C312" s="34"/>
      <c r="D312" s="35"/>
      <c r="E312" s="36"/>
      <c r="F312" s="33" t="s">
        <v>13</v>
      </c>
      <c r="G312" s="33" t="s">
        <v>14</v>
      </c>
      <c r="H312" s="33" t="s">
        <v>15</v>
      </c>
      <c r="I312" s="37"/>
      <c r="J312" s="38" t="s">
        <v>16</v>
      </c>
      <c r="K312" s="37"/>
      <c r="L312" s="33" t="s">
        <v>17</v>
      </c>
      <c r="M312" s="33"/>
      <c r="N312" s="33"/>
      <c r="O312" s="33"/>
      <c r="Q312" s="39"/>
      <c r="R312" s="8"/>
      <c r="S312" s="39"/>
      <c r="T312" s="2"/>
      <c r="U312" s="39"/>
      <c r="V312" s="6"/>
      <c r="W312" s="6"/>
      <c r="X312" s="6"/>
      <c r="Y312" s="6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7">
      <c r="A313" s="40"/>
      <c r="B313" s="33" t="s">
        <v>18</v>
      </c>
      <c r="C313" s="34"/>
      <c r="D313" s="35"/>
      <c r="E313" s="41" t="s">
        <v>19</v>
      </c>
      <c r="F313" s="35" t="s">
        <v>20</v>
      </c>
      <c r="G313" s="35" t="s">
        <v>21</v>
      </c>
      <c r="H313" s="35" t="s">
        <v>22</v>
      </c>
      <c r="I313" s="33" t="s">
        <v>23</v>
      </c>
      <c r="J313" s="33" t="s">
        <v>24</v>
      </c>
      <c r="K313" s="33" t="s">
        <v>25</v>
      </c>
      <c r="L313" s="33" t="s">
        <v>26</v>
      </c>
      <c r="M313" s="33" t="s">
        <v>27</v>
      </c>
      <c r="N313" s="33" t="s">
        <v>28</v>
      </c>
      <c r="O313" s="33" t="s">
        <v>29</v>
      </c>
      <c r="Q313" s="39"/>
      <c r="R313" s="8"/>
      <c r="S313" s="39"/>
      <c r="T313" s="2"/>
      <c r="U313" s="39"/>
      <c r="V313" s="6"/>
      <c r="W313" s="6"/>
      <c r="X313" s="6"/>
      <c r="Y313" s="6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7" ht="18">
      <c r="A314" s="32" t="s">
        <v>30</v>
      </c>
      <c r="B314" s="32" t="s">
        <v>31</v>
      </c>
      <c r="C314" s="42"/>
      <c r="D314" s="34"/>
      <c r="E314" s="43" t="s">
        <v>32</v>
      </c>
      <c r="F314" s="32" t="s">
        <v>33</v>
      </c>
      <c r="G314" s="32" t="s">
        <v>34</v>
      </c>
      <c r="H314" s="32" t="s">
        <v>35</v>
      </c>
      <c r="I314" s="32" t="s">
        <v>36</v>
      </c>
      <c r="J314" s="32" t="s">
        <v>37</v>
      </c>
      <c r="K314" s="32" t="s">
        <v>38</v>
      </c>
      <c r="L314" s="32" t="s">
        <v>39</v>
      </c>
      <c r="M314" s="32" t="s">
        <v>40</v>
      </c>
      <c r="N314" s="32" t="s">
        <v>41</v>
      </c>
      <c r="O314" s="32" t="s">
        <v>42</v>
      </c>
      <c r="Q314" s="7"/>
      <c r="R314" s="8"/>
      <c r="S314" s="7"/>
      <c r="T314" s="8"/>
      <c r="U314" s="8"/>
      <c r="V314" s="2"/>
      <c r="W314" s="8"/>
      <c r="X314" s="8"/>
      <c r="Y314" s="8"/>
      <c r="Z314" s="2"/>
      <c r="AA314" s="44"/>
      <c r="AB314" s="45"/>
      <c r="AC314" s="2"/>
      <c r="AD314" s="8"/>
      <c r="AE314" s="8"/>
      <c r="AF314" s="8"/>
      <c r="AG314" s="8"/>
      <c r="AH314" s="2"/>
      <c r="AI314" s="2"/>
      <c r="AJ314" s="2"/>
    </row>
    <row r="315" spans="1:37">
      <c r="A315" s="40"/>
      <c r="B315" s="33" t="s">
        <v>43</v>
      </c>
      <c r="C315" s="46"/>
      <c r="D315" s="35"/>
      <c r="E315" s="36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37" ht="22.5" customHeight="1">
      <c r="A316" s="180" t="s">
        <v>139</v>
      </c>
      <c r="B316" s="49" t="s">
        <v>140</v>
      </c>
      <c r="C316" s="186" t="s">
        <v>184</v>
      </c>
      <c r="D316" s="47"/>
      <c r="E316" s="36">
        <v>6</v>
      </c>
      <c r="F316" s="37">
        <v>10.25</v>
      </c>
      <c r="G316" s="37">
        <v>52.93</v>
      </c>
      <c r="H316" s="37">
        <v>217.5</v>
      </c>
      <c r="I316" s="37">
        <v>0.26</v>
      </c>
      <c r="J316" s="37">
        <v>1.2</v>
      </c>
      <c r="K316" s="37">
        <v>0.6</v>
      </c>
      <c r="L316" s="37">
        <v>1.6</v>
      </c>
      <c r="M316" s="37">
        <v>257.3</v>
      </c>
      <c r="N316" s="37">
        <v>21.3</v>
      </c>
      <c r="O316" s="37">
        <v>0.41</v>
      </c>
    </row>
    <row r="317" spans="1:37" ht="25.5">
      <c r="A317" s="180" t="s">
        <v>41</v>
      </c>
      <c r="B317" s="181" t="s">
        <v>157</v>
      </c>
      <c r="C317" s="182" t="s">
        <v>158</v>
      </c>
      <c r="D317" s="50"/>
      <c r="E317" s="48">
        <v>11.64</v>
      </c>
      <c r="F317" s="183">
        <v>28.7</v>
      </c>
      <c r="G317" s="37">
        <v>47.15</v>
      </c>
      <c r="H317" s="183">
        <v>293</v>
      </c>
      <c r="I317" s="37">
        <v>0.11</v>
      </c>
      <c r="J317" s="37">
        <v>0.18</v>
      </c>
      <c r="K317" s="37">
        <v>0.12</v>
      </c>
      <c r="L317" s="37">
        <v>381.2</v>
      </c>
      <c r="M317" s="37">
        <v>408.5</v>
      </c>
      <c r="N317" s="37">
        <v>34.200000000000003</v>
      </c>
      <c r="O317" s="37">
        <v>2.15</v>
      </c>
    </row>
    <row r="318" spans="1:37">
      <c r="A318" s="40" t="s">
        <v>94</v>
      </c>
      <c r="B318" s="37" t="s">
        <v>162</v>
      </c>
      <c r="C318" s="46" t="s">
        <v>58</v>
      </c>
      <c r="D318" s="47"/>
      <c r="E318" s="36">
        <v>0</v>
      </c>
      <c r="F318" s="37">
        <v>0</v>
      </c>
      <c r="G318" s="37">
        <v>10</v>
      </c>
      <c r="H318" s="37">
        <v>38</v>
      </c>
      <c r="I318" s="37">
        <v>0.04</v>
      </c>
      <c r="J318" s="37">
        <v>0</v>
      </c>
      <c r="K318" s="37">
        <v>0</v>
      </c>
      <c r="L318" s="37">
        <v>16.3</v>
      </c>
      <c r="M318" s="37">
        <v>0.04</v>
      </c>
      <c r="N318" s="37">
        <v>4</v>
      </c>
      <c r="O318" s="37">
        <v>0.4</v>
      </c>
      <c r="P318" s="2"/>
      <c r="R318" s="39"/>
      <c r="S318" s="8"/>
      <c r="T318" s="39"/>
      <c r="U318" s="2"/>
      <c r="V318" s="39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55" customFormat="1">
      <c r="A319" s="51"/>
      <c r="B319" s="51" t="s">
        <v>44</v>
      </c>
      <c r="C319" s="52"/>
      <c r="D319" s="52"/>
      <c r="E319" s="53">
        <f t="shared" ref="E319:O319" si="27">SUM(E316:E318)</f>
        <v>17.64</v>
      </c>
      <c r="F319" s="120">
        <f t="shared" si="27"/>
        <v>38.950000000000003</v>
      </c>
      <c r="G319" s="120">
        <f t="shared" si="27"/>
        <v>110.08</v>
      </c>
      <c r="H319" s="120">
        <f t="shared" si="27"/>
        <v>548.5</v>
      </c>
      <c r="I319" s="120">
        <f t="shared" si="27"/>
        <v>0.41</v>
      </c>
      <c r="J319" s="120">
        <f t="shared" si="27"/>
        <v>1.38</v>
      </c>
      <c r="K319" s="120">
        <f t="shared" si="27"/>
        <v>0.72</v>
      </c>
      <c r="L319" s="120">
        <f t="shared" si="27"/>
        <v>399.1</v>
      </c>
      <c r="M319" s="120">
        <f t="shared" si="27"/>
        <v>665.83999999999992</v>
      </c>
      <c r="N319" s="120">
        <f t="shared" si="27"/>
        <v>59.5</v>
      </c>
      <c r="O319" s="120">
        <f t="shared" si="27"/>
        <v>2.96</v>
      </c>
    </row>
    <row r="320" spans="1:37" s="55" customFormat="1">
      <c r="A320" s="51"/>
      <c r="B320" s="51"/>
      <c r="C320" s="52"/>
      <c r="D320" s="52"/>
      <c r="E320" s="56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255">
      <c r="A321" s="40"/>
      <c r="B321" s="33" t="s">
        <v>45</v>
      </c>
      <c r="C321" s="46"/>
      <c r="D321" s="35"/>
      <c r="E321" s="36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255">
      <c r="A322" s="180" t="s">
        <v>92</v>
      </c>
      <c r="B322" s="37" t="s">
        <v>132</v>
      </c>
      <c r="C322" s="81" t="s">
        <v>150</v>
      </c>
      <c r="D322" s="48"/>
      <c r="E322" s="36">
        <v>0.4</v>
      </c>
      <c r="F322" s="48">
        <f>2.51</f>
        <v>2.5099999999999998</v>
      </c>
      <c r="G322" s="48">
        <f>4.49</f>
        <v>4.49</v>
      </c>
      <c r="H322" s="48">
        <f>46.26</f>
        <v>46.26</v>
      </c>
      <c r="I322" s="48">
        <f>0.026</f>
        <v>2.5999999999999999E-2</v>
      </c>
      <c r="J322" s="48">
        <v>3.88</v>
      </c>
      <c r="K322" s="48">
        <v>1.3</v>
      </c>
      <c r="L322" s="48">
        <v>26.76</v>
      </c>
      <c r="M322" s="48">
        <f>25.18</f>
        <v>25.18</v>
      </c>
      <c r="N322" s="48">
        <f>11.14</f>
        <v>11.14</v>
      </c>
      <c r="O322" s="48">
        <f>0.79</f>
        <v>0.79</v>
      </c>
      <c r="Q322" s="39"/>
      <c r="R322" s="2"/>
      <c r="S322" s="39"/>
      <c r="T322" s="2"/>
      <c r="U322" s="2"/>
      <c r="V322" s="4"/>
      <c r="W322" s="4"/>
      <c r="X322" s="4"/>
      <c r="Y322" s="4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255" ht="25.5">
      <c r="A323" s="40" t="s">
        <v>127</v>
      </c>
      <c r="B323" s="49" t="s">
        <v>128</v>
      </c>
      <c r="C323" s="46" t="s">
        <v>152</v>
      </c>
      <c r="D323" s="50"/>
      <c r="E323" s="36">
        <v>7.29</v>
      </c>
      <c r="F323" s="37">
        <v>5.7</v>
      </c>
      <c r="G323" s="37">
        <v>13.5</v>
      </c>
      <c r="H323" s="37">
        <v>148.5</v>
      </c>
      <c r="I323" s="37">
        <v>0.15</v>
      </c>
      <c r="J323" s="37">
        <v>9.6999999999999993</v>
      </c>
      <c r="K323" s="37">
        <v>1.2</v>
      </c>
      <c r="L323" s="37">
        <v>33.369999999999997</v>
      </c>
      <c r="M323" s="37">
        <v>129.96</v>
      </c>
      <c r="N323" s="37">
        <v>36.69</v>
      </c>
      <c r="O323" s="37">
        <v>1.61</v>
      </c>
    </row>
    <row r="324" spans="1:255">
      <c r="A324" s="82" t="s">
        <v>105</v>
      </c>
      <c r="B324" s="85" t="s">
        <v>106</v>
      </c>
      <c r="C324" s="186" t="s">
        <v>104</v>
      </c>
      <c r="D324" s="48"/>
      <c r="E324" s="86">
        <f>17.65/80*90</f>
        <v>19.856249999999999</v>
      </c>
      <c r="F324" s="48">
        <f>14.58/80*90</f>
        <v>16.4025</v>
      </c>
      <c r="G324" s="48">
        <f>4.7/80*90</f>
        <v>5.2875000000000005</v>
      </c>
      <c r="H324" s="48">
        <f>221/80*90</f>
        <v>248.62500000000003</v>
      </c>
      <c r="I324" s="48">
        <f>0.05/80*90</f>
        <v>5.6250000000000001E-2</v>
      </c>
      <c r="J324" s="48">
        <f>0.015/80*90</f>
        <v>1.6875000000000001E-2</v>
      </c>
      <c r="K324" s="48">
        <f>0.12/80*90</f>
        <v>0.13500000000000001</v>
      </c>
      <c r="L324" s="48">
        <f>78.42/80*90</f>
        <v>88.222500000000011</v>
      </c>
      <c r="M324" s="48">
        <f>386.2</f>
        <v>386.2</v>
      </c>
      <c r="N324" s="48">
        <f>20.3/80*90</f>
        <v>22.837500000000002</v>
      </c>
      <c r="O324" s="48">
        <f>1.62/80*90</f>
        <v>1.8225</v>
      </c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  <c r="DG324" s="98"/>
      <c r="DH324" s="98"/>
      <c r="DI324" s="98"/>
      <c r="DJ324" s="98"/>
      <c r="DK324" s="98"/>
      <c r="DL324" s="98"/>
      <c r="DM324" s="98"/>
      <c r="DN324" s="98"/>
      <c r="DO324" s="98"/>
      <c r="DP324" s="98"/>
      <c r="DQ324" s="98"/>
      <c r="DR324" s="98"/>
      <c r="DS324" s="98"/>
      <c r="DT324" s="98"/>
      <c r="DU324" s="98"/>
      <c r="DV324" s="98"/>
      <c r="DW324" s="98"/>
      <c r="DX324" s="98"/>
      <c r="DY324" s="98"/>
      <c r="DZ324" s="98"/>
      <c r="EA324" s="98"/>
      <c r="EB324" s="98"/>
      <c r="EC324" s="98"/>
      <c r="ED324" s="98"/>
      <c r="EE324" s="98"/>
      <c r="EF324" s="98"/>
      <c r="EG324" s="98"/>
      <c r="EH324" s="98"/>
      <c r="EI324" s="98"/>
      <c r="EJ324" s="98"/>
      <c r="EK324" s="98"/>
      <c r="EL324" s="98"/>
      <c r="EM324" s="98"/>
      <c r="EN324" s="98"/>
      <c r="EO324" s="98"/>
      <c r="EP324" s="98"/>
      <c r="EQ324" s="98"/>
      <c r="ER324" s="98"/>
      <c r="ES324" s="98"/>
      <c r="ET324" s="98"/>
      <c r="EU324" s="98"/>
      <c r="EV324" s="98"/>
      <c r="EW324" s="98"/>
      <c r="EX324" s="98"/>
      <c r="EY324" s="98"/>
      <c r="EZ324" s="98"/>
      <c r="FA324" s="98"/>
      <c r="FB324" s="98"/>
      <c r="FC324" s="98"/>
      <c r="FD324" s="98"/>
      <c r="FE324" s="98"/>
      <c r="FF324" s="98"/>
      <c r="FG324" s="98"/>
      <c r="FH324" s="98"/>
      <c r="FI324" s="98"/>
      <c r="FJ324" s="98"/>
      <c r="FK324" s="98"/>
      <c r="FL324" s="98"/>
      <c r="FM324" s="98"/>
      <c r="FN324" s="98"/>
      <c r="FO324" s="98"/>
      <c r="FP324" s="98"/>
      <c r="FQ324" s="98"/>
      <c r="FR324" s="98"/>
      <c r="FS324" s="98"/>
      <c r="FT324" s="98"/>
      <c r="FU324" s="98"/>
      <c r="FV324" s="98"/>
      <c r="FW324" s="98"/>
      <c r="FX324" s="98"/>
      <c r="FY324" s="98"/>
      <c r="FZ324" s="98"/>
      <c r="GA324" s="98"/>
      <c r="GB324" s="98"/>
      <c r="GC324" s="98"/>
      <c r="GD324" s="98"/>
      <c r="GE324" s="98"/>
      <c r="GF324" s="98"/>
      <c r="GG324" s="98"/>
      <c r="GH324" s="98"/>
      <c r="GI324" s="98"/>
      <c r="GJ324" s="98"/>
      <c r="GK324" s="98"/>
      <c r="GL324" s="98"/>
      <c r="GM324" s="98"/>
      <c r="GN324" s="98"/>
      <c r="GO324" s="98"/>
      <c r="GP324" s="98"/>
      <c r="GQ324" s="98"/>
      <c r="GR324" s="98"/>
      <c r="GS324" s="98"/>
      <c r="GT324" s="98"/>
      <c r="GU324" s="98"/>
      <c r="GV324" s="98"/>
      <c r="GW324" s="98"/>
      <c r="GX324" s="98"/>
      <c r="GY324" s="98"/>
      <c r="GZ324" s="98"/>
      <c r="HA324" s="98"/>
      <c r="HB324" s="98"/>
      <c r="HC324" s="98"/>
      <c r="HD324" s="98"/>
      <c r="HE324" s="98"/>
      <c r="HF324" s="98"/>
      <c r="HG324" s="98"/>
      <c r="HH324" s="98"/>
      <c r="HI324" s="98"/>
      <c r="HJ324" s="98"/>
      <c r="HK324" s="98"/>
      <c r="HL324" s="98"/>
      <c r="HM324" s="98"/>
      <c r="HN324" s="98"/>
      <c r="HO324" s="98"/>
      <c r="HP324" s="98"/>
      <c r="HQ324" s="98"/>
      <c r="HR324" s="98"/>
      <c r="HS324" s="98"/>
      <c r="HT324" s="98"/>
      <c r="HU324" s="98"/>
      <c r="HV324" s="98"/>
      <c r="HW324" s="98"/>
      <c r="HX324" s="98"/>
      <c r="HY324" s="98"/>
      <c r="HZ324" s="98"/>
      <c r="IA324" s="98"/>
      <c r="IB324" s="98"/>
      <c r="IC324" s="98"/>
      <c r="ID324" s="98"/>
      <c r="IE324" s="98"/>
      <c r="IF324" s="98"/>
      <c r="IG324" s="98"/>
      <c r="IH324" s="98"/>
      <c r="II324" s="98"/>
      <c r="IJ324" s="98"/>
      <c r="IK324" s="98"/>
      <c r="IL324" s="98"/>
      <c r="IM324" s="98"/>
      <c r="IN324" s="98"/>
      <c r="IO324" s="98"/>
      <c r="IP324" s="98"/>
      <c r="IQ324" s="98"/>
      <c r="IR324" s="98"/>
      <c r="IS324" s="98"/>
      <c r="IT324" s="98"/>
      <c r="IU324" s="98"/>
    </row>
    <row r="325" spans="1:255">
      <c r="A325" s="180" t="s">
        <v>192</v>
      </c>
      <c r="B325" s="49" t="s">
        <v>141</v>
      </c>
      <c r="C325" s="46" t="s">
        <v>77</v>
      </c>
      <c r="D325" s="118"/>
      <c r="E325" s="48">
        <v>2.29</v>
      </c>
      <c r="F325" s="37">
        <v>11</v>
      </c>
      <c r="G325" s="37">
        <v>14.44</v>
      </c>
      <c r="H325" s="37">
        <v>166</v>
      </c>
      <c r="I325" s="37">
        <v>7.0000000000000007E-2</v>
      </c>
      <c r="J325" s="37">
        <v>8.67</v>
      </c>
      <c r="K325" s="37">
        <v>0</v>
      </c>
      <c r="L325" s="37">
        <v>23.9</v>
      </c>
      <c r="M325" s="37">
        <v>61.8</v>
      </c>
      <c r="N325" s="37">
        <v>27.8</v>
      </c>
      <c r="O325" s="37">
        <v>0.98</v>
      </c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  <c r="DF325" s="98"/>
      <c r="DG325" s="98"/>
      <c r="DH325" s="98"/>
      <c r="DI325" s="98"/>
      <c r="DJ325" s="98"/>
      <c r="DK325" s="98"/>
      <c r="DL325" s="98"/>
      <c r="DM325" s="98"/>
      <c r="DN325" s="98"/>
      <c r="DO325" s="98"/>
      <c r="DP325" s="98"/>
      <c r="DQ325" s="98"/>
      <c r="DR325" s="98"/>
      <c r="DS325" s="98"/>
      <c r="DT325" s="98"/>
      <c r="DU325" s="98"/>
      <c r="DV325" s="98"/>
      <c r="DW325" s="98"/>
      <c r="DX325" s="98"/>
      <c r="DY325" s="98"/>
      <c r="DZ325" s="98"/>
      <c r="EA325" s="98"/>
      <c r="EB325" s="98"/>
      <c r="EC325" s="98"/>
      <c r="ED325" s="98"/>
      <c r="EE325" s="98"/>
      <c r="EF325" s="98"/>
      <c r="EG325" s="98"/>
      <c r="EH325" s="98"/>
      <c r="EI325" s="98"/>
      <c r="EJ325" s="98"/>
      <c r="EK325" s="98"/>
      <c r="EL325" s="98"/>
      <c r="EM325" s="98"/>
      <c r="EN325" s="98"/>
      <c r="EO325" s="98"/>
      <c r="EP325" s="98"/>
      <c r="EQ325" s="98"/>
      <c r="ER325" s="98"/>
      <c r="ES325" s="98"/>
      <c r="ET325" s="98"/>
      <c r="EU325" s="98"/>
      <c r="EV325" s="98"/>
      <c r="EW325" s="98"/>
      <c r="EX325" s="98"/>
      <c r="EY325" s="98"/>
      <c r="EZ325" s="98"/>
      <c r="FA325" s="98"/>
      <c r="FB325" s="98"/>
      <c r="FC325" s="98"/>
      <c r="FD325" s="98"/>
      <c r="FE325" s="98"/>
      <c r="FF325" s="98"/>
      <c r="FG325" s="98"/>
      <c r="FH325" s="98"/>
      <c r="FI325" s="98"/>
      <c r="FJ325" s="98"/>
      <c r="FK325" s="98"/>
      <c r="FL325" s="98"/>
      <c r="FM325" s="98"/>
      <c r="FN325" s="98"/>
      <c r="FO325" s="98"/>
      <c r="FP325" s="98"/>
      <c r="FQ325" s="98"/>
      <c r="FR325" s="98"/>
      <c r="FS325" s="98"/>
      <c r="FT325" s="98"/>
      <c r="FU325" s="98"/>
      <c r="FV325" s="98"/>
      <c r="FW325" s="98"/>
      <c r="FX325" s="98"/>
      <c r="FY325" s="98"/>
      <c r="FZ325" s="98"/>
      <c r="GA325" s="98"/>
      <c r="GB325" s="98"/>
      <c r="GC325" s="98"/>
      <c r="GD325" s="98"/>
      <c r="GE325" s="98"/>
      <c r="GF325" s="98"/>
      <c r="GG325" s="98"/>
      <c r="GH325" s="98"/>
      <c r="GI325" s="98"/>
      <c r="GJ325" s="98"/>
      <c r="GK325" s="98"/>
      <c r="GL325" s="98"/>
      <c r="GM325" s="98"/>
      <c r="GN325" s="98"/>
      <c r="GO325" s="98"/>
      <c r="GP325" s="98"/>
      <c r="GQ325" s="98"/>
      <c r="GR325" s="98"/>
      <c r="GS325" s="98"/>
      <c r="GT325" s="98"/>
      <c r="GU325" s="98"/>
      <c r="GV325" s="98"/>
      <c r="GW325" s="98"/>
      <c r="GX325" s="98"/>
      <c r="GY325" s="98"/>
      <c r="GZ325" s="98"/>
      <c r="HA325" s="98"/>
      <c r="HB325" s="98"/>
      <c r="HC325" s="98"/>
      <c r="HD325" s="98"/>
      <c r="HE325" s="98"/>
      <c r="HF325" s="98"/>
      <c r="HG325" s="98"/>
      <c r="HH325" s="98"/>
      <c r="HI325" s="98"/>
      <c r="HJ325" s="98"/>
      <c r="HK325" s="98"/>
      <c r="HL325" s="98"/>
      <c r="HM325" s="98"/>
      <c r="HN325" s="98"/>
      <c r="HO325" s="98"/>
      <c r="HP325" s="98"/>
      <c r="HQ325" s="98"/>
      <c r="HR325" s="98"/>
      <c r="HS325" s="98"/>
      <c r="HT325" s="98"/>
      <c r="HU325" s="98"/>
      <c r="HV325" s="98"/>
      <c r="HW325" s="98"/>
      <c r="HX325" s="98"/>
      <c r="HY325" s="98"/>
      <c r="HZ325" s="98"/>
      <c r="IA325" s="98"/>
      <c r="IB325" s="98"/>
      <c r="IC325" s="98"/>
      <c r="ID325" s="98"/>
      <c r="IE325" s="98"/>
      <c r="IF325" s="98"/>
      <c r="IG325" s="98"/>
      <c r="IH325" s="98"/>
      <c r="II325" s="98"/>
      <c r="IJ325" s="98"/>
      <c r="IK325" s="98"/>
      <c r="IL325" s="98"/>
      <c r="IM325" s="98"/>
      <c r="IN325" s="98"/>
      <c r="IO325" s="98"/>
      <c r="IP325" s="98"/>
      <c r="IQ325" s="98"/>
      <c r="IR325" s="98"/>
      <c r="IS325" s="98"/>
      <c r="IT325" s="98"/>
      <c r="IU325" s="98"/>
    </row>
    <row r="326" spans="1:255">
      <c r="A326" s="40" t="s">
        <v>114</v>
      </c>
      <c r="B326" s="37" t="s">
        <v>115</v>
      </c>
      <c r="C326" s="46" t="s">
        <v>58</v>
      </c>
      <c r="D326" s="37"/>
      <c r="E326" s="36">
        <v>0.4</v>
      </c>
      <c r="F326" s="48">
        <v>0.2</v>
      </c>
      <c r="G326" s="37">
        <v>15.72</v>
      </c>
      <c r="H326" s="37">
        <v>75.760000000000005</v>
      </c>
      <c r="I326" s="37">
        <v>0.01</v>
      </c>
      <c r="J326" s="37">
        <v>100</v>
      </c>
      <c r="K326" s="37">
        <v>0</v>
      </c>
      <c r="L326" s="37">
        <v>21.34</v>
      </c>
      <c r="M326" s="37">
        <v>15.6</v>
      </c>
      <c r="N326" s="37">
        <v>2.72</v>
      </c>
      <c r="O326" s="37">
        <v>0.4</v>
      </c>
      <c r="Q326" s="39"/>
      <c r="R326" s="8"/>
      <c r="S326" s="39"/>
      <c r="T326" s="2"/>
      <c r="U326" s="39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255">
      <c r="A327" s="40" t="s">
        <v>65</v>
      </c>
      <c r="B327" s="37" t="s">
        <v>46</v>
      </c>
      <c r="C327" s="46" t="s">
        <v>59</v>
      </c>
      <c r="D327" s="46"/>
      <c r="E327" s="36">
        <v>2.2999999999999998</v>
      </c>
      <c r="F327" s="48">
        <v>0.9</v>
      </c>
      <c r="G327" s="37">
        <v>15.8</v>
      </c>
      <c r="H327" s="37">
        <v>78.48</v>
      </c>
      <c r="I327" s="37">
        <v>0.05</v>
      </c>
      <c r="J327" s="37">
        <v>0</v>
      </c>
      <c r="K327" s="37">
        <v>0.52</v>
      </c>
      <c r="L327" s="37">
        <v>6.67</v>
      </c>
      <c r="M327" s="37">
        <v>25.76</v>
      </c>
      <c r="N327" s="37">
        <v>10</v>
      </c>
      <c r="O327" s="37">
        <v>0.6</v>
      </c>
    </row>
    <row r="328" spans="1:255">
      <c r="A328" s="40" t="s">
        <v>65</v>
      </c>
      <c r="B328" s="37" t="s">
        <v>116</v>
      </c>
      <c r="C328" s="46" t="s">
        <v>74</v>
      </c>
      <c r="D328" s="46"/>
      <c r="E328" s="36">
        <v>2.64</v>
      </c>
      <c r="F328" s="48">
        <v>0.48</v>
      </c>
      <c r="G328" s="37">
        <v>13.36</v>
      </c>
      <c r="H328" s="37">
        <v>69.599999999999994</v>
      </c>
      <c r="I328" s="37">
        <v>7.0000000000000007E-2</v>
      </c>
      <c r="J328" s="37">
        <v>0</v>
      </c>
      <c r="K328" s="37">
        <v>0.56000000000000005</v>
      </c>
      <c r="L328" s="37">
        <v>14</v>
      </c>
      <c r="M328" s="37">
        <v>63.2</v>
      </c>
      <c r="N328" s="37">
        <v>18.8</v>
      </c>
      <c r="O328" s="37">
        <v>1.56</v>
      </c>
    </row>
    <row r="329" spans="1:255" s="64" customFormat="1">
      <c r="A329" s="32"/>
      <c r="B329" s="33" t="s">
        <v>47</v>
      </c>
      <c r="C329" s="34"/>
      <c r="D329" s="35"/>
      <c r="E329" s="41">
        <f t="shared" ref="E329:J329" si="28">SUM(E322:E328)</f>
        <v>35.176249999999996</v>
      </c>
      <c r="F329" s="83">
        <f t="shared" si="28"/>
        <v>37.192499999999995</v>
      </c>
      <c r="G329" s="83">
        <f t="shared" si="28"/>
        <v>82.597499999999997</v>
      </c>
      <c r="H329" s="83">
        <f t="shared" si="28"/>
        <v>833.22500000000002</v>
      </c>
      <c r="I329" s="83">
        <f t="shared" si="28"/>
        <v>0.43225000000000002</v>
      </c>
      <c r="J329" s="83">
        <f t="shared" si="28"/>
        <v>122.266875</v>
      </c>
      <c r="K329" s="83">
        <f>SUM(K322:K328)</f>
        <v>3.7149999999999999</v>
      </c>
      <c r="L329" s="83">
        <f>SUM(L322:L328)</f>
        <v>214.26250000000002</v>
      </c>
      <c r="M329" s="83">
        <f>SUM(M322:M328)</f>
        <v>707.7</v>
      </c>
      <c r="N329" s="83">
        <f>SUM(N322:N328)</f>
        <v>129.98750000000001</v>
      </c>
      <c r="O329" s="83">
        <f>SUM(O322:O328)</f>
        <v>7.7625000000000011</v>
      </c>
    </row>
    <row r="330" spans="1:255" s="8" customFormat="1">
      <c r="A330" s="32"/>
      <c r="B330" s="33" t="s">
        <v>55</v>
      </c>
      <c r="C330" s="34"/>
      <c r="D330" s="35"/>
      <c r="E330" s="119">
        <f>SUM(E319+E329)</f>
        <v>52.816249999999997</v>
      </c>
      <c r="F330" s="119">
        <f t="shared" ref="F330:O330" si="29">SUM(F319+F329)</f>
        <v>76.142499999999998</v>
      </c>
      <c r="G330" s="119">
        <f t="shared" si="29"/>
        <v>192.67750000000001</v>
      </c>
      <c r="H330" s="119">
        <f t="shared" si="29"/>
        <v>1381.7249999999999</v>
      </c>
      <c r="I330" s="119">
        <f t="shared" si="29"/>
        <v>0.84224999999999994</v>
      </c>
      <c r="J330" s="119">
        <f t="shared" si="29"/>
        <v>123.64687499999999</v>
      </c>
      <c r="K330" s="119">
        <f t="shared" si="29"/>
        <v>4.4349999999999996</v>
      </c>
      <c r="L330" s="119">
        <f t="shared" si="29"/>
        <v>613.36250000000007</v>
      </c>
      <c r="M330" s="119">
        <f t="shared" si="29"/>
        <v>1373.54</v>
      </c>
      <c r="N330" s="119">
        <f t="shared" si="29"/>
        <v>189.48750000000001</v>
      </c>
      <c r="O330" s="119">
        <f t="shared" si="29"/>
        <v>10.7225</v>
      </c>
    </row>
    <row r="331" spans="1:255" s="67" customFormat="1" ht="11.25">
      <c r="A331" s="66" t="s">
        <v>80</v>
      </c>
      <c r="C331" s="68"/>
      <c r="D331" s="69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1:255" s="73" customFormat="1" ht="11.25">
      <c r="A332" s="72" t="s">
        <v>81</v>
      </c>
      <c r="C332" s="74"/>
      <c r="D332" s="75"/>
      <c r="E332" s="79"/>
      <c r="F332" s="74"/>
      <c r="G332" s="74"/>
      <c r="H332" s="74"/>
      <c r="I332" s="80"/>
      <c r="J332" s="80"/>
      <c r="K332" s="80"/>
    </row>
    <row r="333" spans="1:255" s="73" customFormat="1" ht="11.25">
      <c r="A333" s="72" t="s">
        <v>82</v>
      </c>
      <c r="C333" s="74"/>
      <c r="D333" s="75"/>
      <c r="E333" s="79"/>
      <c r="F333" s="74"/>
      <c r="G333" s="74"/>
      <c r="H333" s="74"/>
      <c r="I333" s="80"/>
      <c r="J333" s="80"/>
      <c r="K333" s="80"/>
    </row>
    <row r="334" spans="1:255" s="73" customFormat="1" ht="11.25">
      <c r="A334" s="72"/>
      <c r="C334" s="74"/>
      <c r="D334" s="75"/>
      <c r="E334" s="79"/>
      <c r="F334" s="74"/>
      <c r="G334" s="74"/>
      <c r="H334" s="74"/>
      <c r="I334" s="80"/>
      <c r="J334" s="80"/>
      <c r="K334" s="80"/>
    </row>
    <row r="335" spans="1:255" s="73" customFormat="1" ht="11.25">
      <c r="A335" s="72"/>
      <c r="C335" s="74"/>
      <c r="D335" s="75"/>
      <c r="E335" s="79"/>
      <c r="F335" s="74"/>
      <c r="G335" s="74"/>
      <c r="H335" s="74"/>
      <c r="I335" s="80"/>
      <c r="J335" s="80"/>
      <c r="K335" s="80"/>
    </row>
    <row r="336" spans="1:255" s="73" customFormat="1" ht="11.25">
      <c r="A336" s="72"/>
      <c r="C336" s="74"/>
      <c r="D336" s="75"/>
      <c r="E336" s="79"/>
      <c r="F336" s="74"/>
      <c r="G336" s="74"/>
      <c r="H336" s="74"/>
      <c r="I336" s="80"/>
      <c r="J336" s="80"/>
      <c r="K336" s="80"/>
    </row>
    <row r="337" spans="1:15">
      <c r="B337" s="1"/>
      <c r="C337" s="121"/>
      <c r="D337" s="28"/>
      <c r="E337" s="122"/>
      <c r="F337" s="121"/>
      <c r="G337" s="121"/>
      <c r="H337" s="121"/>
    </row>
    <row r="338" spans="1:15" s="67" customFormat="1" ht="11.25">
      <c r="A338" s="66"/>
      <c r="C338" s="68"/>
      <c r="D338" s="69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1:15" s="73" customFormat="1" ht="11.25">
      <c r="A339" s="72"/>
      <c r="C339" s="74"/>
      <c r="D339" s="75"/>
      <c r="E339" s="79"/>
      <c r="F339" s="74"/>
      <c r="G339" s="74"/>
      <c r="H339" s="74"/>
      <c r="I339" s="80"/>
      <c r="J339" s="80"/>
      <c r="K339" s="80"/>
    </row>
    <row r="340" spans="1:15" s="73" customFormat="1" ht="11.25">
      <c r="A340" s="72"/>
      <c r="C340" s="74"/>
      <c r="D340" s="75"/>
      <c r="E340" s="79"/>
      <c r="F340" s="74"/>
      <c r="G340" s="74"/>
      <c r="H340" s="74"/>
      <c r="I340" s="80"/>
      <c r="J340" s="80"/>
      <c r="K340" s="80"/>
    </row>
    <row r="341" spans="1:15" s="73" customFormat="1" ht="11.25">
      <c r="A341" s="72"/>
      <c r="C341" s="74"/>
      <c r="D341" s="75"/>
      <c r="E341" s="79"/>
      <c r="F341" s="74"/>
      <c r="G341" s="74"/>
      <c r="H341" s="74"/>
      <c r="I341" s="80"/>
      <c r="J341" s="80"/>
      <c r="K341" s="80"/>
    </row>
    <row r="342" spans="1:15">
      <c r="B342" s="1"/>
      <c r="C342" s="121"/>
      <c r="D342" s="28"/>
      <c r="E342" s="122"/>
      <c r="F342" s="121"/>
      <c r="G342" s="121"/>
      <c r="H342" s="121"/>
    </row>
    <row r="343" spans="1:15" s="2" customFormat="1" ht="15.75">
      <c r="A343" s="7"/>
      <c r="B343" s="8"/>
      <c r="C343" s="27"/>
      <c r="D343" s="24"/>
      <c r="E343" s="155"/>
      <c r="F343" s="156"/>
      <c r="G343" s="156"/>
      <c r="H343" s="156"/>
    </row>
    <row r="344" spans="1:15" s="2" customFormat="1" ht="15.75">
      <c r="A344" s="7"/>
      <c r="B344" s="8"/>
      <c r="C344" s="27"/>
      <c r="D344" s="24"/>
      <c r="E344" s="155"/>
      <c r="F344" s="156"/>
      <c r="G344" s="156"/>
      <c r="H344" s="156"/>
    </row>
    <row r="345" spans="1:15" s="2" customFormat="1" ht="16.5">
      <c r="A345" s="7"/>
      <c r="B345" s="8"/>
      <c r="C345" s="3"/>
      <c r="D345" s="24"/>
      <c r="E345" s="25"/>
      <c r="F345" s="12"/>
      <c r="G345" s="13"/>
      <c r="H345" s="14"/>
      <c r="I345" s="6"/>
    </row>
    <row r="346" spans="1:15" s="2" customFormat="1">
      <c r="A346" s="7"/>
      <c r="C346" s="27"/>
      <c r="D346" s="4"/>
      <c r="E346" s="29"/>
    </row>
    <row r="347" spans="1:15" s="2" customFormat="1">
      <c r="A347" s="7"/>
      <c r="B347" s="8"/>
      <c r="C347" s="27"/>
      <c r="D347" s="24"/>
      <c r="E347" s="157"/>
      <c r="F347" s="8"/>
      <c r="G347" s="8"/>
      <c r="H347" s="8"/>
      <c r="J347" s="44"/>
      <c r="L347" s="8"/>
      <c r="M347" s="8"/>
      <c r="N347" s="8"/>
      <c r="O347" s="8"/>
    </row>
    <row r="348" spans="1:15" s="2" customFormat="1">
      <c r="A348" s="7"/>
      <c r="B348" s="8"/>
      <c r="C348" s="27"/>
      <c r="D348" s="24"/>
      <c r="E348" s="157"/>
      <c r="F348" s="8"/>
      <c r="G348" s="8"/>
      <c r="H348" s="8"/>
      <c r="J348" s="44"/>
      <c r="L348" s="8"/>
      <c r="M348" s="8"/>
      <c r="N348" s="8"/>
      <c r="O348" s="8"/>
    </row>
    <row r="349" spans="1:15" s="2" customFormat="1">
      <c r="A349" s="39"/>
      <c r="B349" s="8"/>
      <c r="C349" s="27"/>
      <c r="D349" s="24"/>
      <c r="E349" s="29"/>
      <c r="F349" s="24"/>
      <c r="G349" s="24"/>
      <c r="H349" s="24"/>
      <c r="I349" s="8"/>
      <c r="J349" s="8"/>
      <c r="K349" s="8"/>
      <c r="L349" s="8"/>
      <c r="M349" s="8"/>
      <c r="N349" s="8"/>
      <c r="O349" s="8"/>
    </row>
    <row r="350" spans="1:15" s="2" customFormat="1" ht="18">
      <c r="A350" s="7"/>
      <c r="B350" s="7"/>
      <c r="C350" s="158"/>
      <c r="D350" s="27"/>
      <c r="E350" s="159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s="2" customFormat="1">
      <c r="A351" s="39"/>
      <c r="B351" s="8"/>
      <c r="C351" s="3"/>
      <c r="D351" s="24"/>
      <c r="E351" s="157"/>
    </row>
    <row r="352" spans="1:15" s="2" customFormat="1">
      <c r="A352" s="39"/>
      <c r="C352" s="3"/>
      <c r="D352" s="4"/>
      <c r="E352" s="157"/>
    </row>
    <row r="353" spans="1:255" s="2" customFormat="1">
      <c r="A353" s="39"/>
      <c r="C353" s="3"/>
      <c r="D353" s="4"/>
      <c r="E353" s="157"/>
    </row>
    <row r="354" spans="1:255" s="2" customFormat="1">
      <c r="A354" s="39"/>
      <c r="C354" s="3"/>
      <c r="D354" s="4"/>
      <c r="E354" s="157"/>
    </row>
    <row r="355" spans="1:255" s="2" customFormat="1">
      <c r="A355" s="160"/>
      <c r="B355" s="161"/>
      <c r="C355" s="162"/>
      <c r="D355" s="163"/>
      <c r="E355" s="164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</row>
    <row r="356" spans="1:255" s="2" customFormat="1">
      <c r="A356" s="165"/>
      <c r="B356" s="165"/>
      <c r="C356" s="166"/>
      <c r="D356" s="166"/>
      <c r="E356" s="167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0"/>
      <c r="BW356" s="160"/>
      <c r="BX356" s="160"/>
      <c r="BY356" s="160"/>
      <c r="BZ356" s="160"/>
      <c r="CA356" s="160"/>
      <c r="CB356" s="160"/>
      <c r="CC356" s="160"/>
      <c r="CD356" s="160"/>
      <c r="CE356" s="160"/>
      <c r="CF356" s="160"/>
      <c r="CG356" s="160"/>
      <c r="CH356" s="160"/>
      <c r="CI356" s="160"/>
      <c r="CJ356" s="160"/>
      <c r="CK356" s="160"/>
      <c r="CL356" s="160"/>
      <c r="CM356" s="160"/>
      <c r="CN356" s="160"/>
      <c r="CO356" s="160"/>
      <c r="CP356" s="160"/>
      <c r="CQ356" s="160"/>
      <c r="CR356" s="160"/>
      <c r="CS356" s="160"/>
      <c r="CT356" s="160"/>
      <c r="CU356" s="160"/>
      <c r="CV356" s="160"/>
      <c r="CW356" s="160"/>
      <c r="CX356" s="160"/>
      <c r="CY356" s="160"/>
      <c r="CZ356" s="160"/>
      <c r="DA356" s="160"/>
      <c r="DB356" s="160"/>
      <c r="DC356" s="160"/>
      <c r="DD356" s="160"/>
      <c r="DE356" s="160"/>
      <c r="DF356" s="160"/>
      <c r="DG356" s="160"/>
      <c r="DH356" s="160"/>
      <c r="DI356" s="160"/>
      <c r="DJ356" s="160"/>
      <c r="DK356" s="160"/>
      <c r="DL356" s="160"/>
      <c r="DM356" s="160"/>
      <c r="DN356" s="160"/>
      <c r="DO356" s="160"/>
      <c r="DP356" s="160"/>
      <c r="DQ356" s="160"/>
      <c r="DR356" s="160"/>
      <c r="DS356" s="160"/>
      <c r="DT356" s="160"/>
      <c r="DU356" s="160"/>
      <c r="DV356" s="160"/>
      <c r="DW356" s="160"/>
      <c r="DX356" s="160"/>
      <c r="DY356" s="160"/>
      <c r="DZ356" s="160"/>
      <c r="EA356" s="160"/>
      <c r="EB356" s="160"/>
      <c r="EC356" s="160"/>
      <c r="ED356" s="160"/>
      <c r="EE356" s="160"/>
      <c r="EF356" s="160"/>
      <c r="EG356" s="160"/>
      <c r="EH356" s="160"/>
      <c r="EI356" s="160"/>
      <c r="EJ356" s="160"/>
      <c r="EK356" s="160"/>
      <c r="EL356" s="160"/>
      <c r="EM356" s="160"/>
      <c r="EN356" s="160"/>
      <c r="EO356" s="160"/>
      <c r="EP356" s="160"/>
      <c r="EQ356" s="160"/>
      <c r="ER356" s="160"/>
      <c r="ES356" s="160"/>
      <c r="ET356" s="160"/>
      <c r="EU356" s="160"/>
      <c r="EV356" s="160"/>
      <c r="EW356" s="160"/>
      <c r="EX356" s="160"/>
      <c r="EY356" s="160"/>
      <c r="EZ356" s="160"/>
      <c r="FA356" s="160"/>
      <c r="FB356" s="160"/>
      <c r="FC356" s="160"/>
      <c r="FD356" s="160"/>
      <c r="FE356" s="160"/>
      <c r="FF356" s="160"/>
      <c r="FG356" s="160"/>
      <c r="FH356" s="160"/>
      <c r="FI356" s="160"/>
      <c r="FJ356" s="160"/>
      <c r="FK356" s="160"/>
      <c r="FL356" s="160"/>
      <c r="FM356" s="160"/>
      <c r="FN356" s="160"/>
      <c r="FO356" s="160"/>
      <c r="FP356" s="160"/>
      <c r="FQ356" s="160"/>
      <c r="FR356" s="160"/>
      <c r="FS356" s="160"/>
      <c r="FT356" s="160"/>
      <c r="FU356" s="160"/>
      <c r="FV356" s="160"/>
      <c r="FW356" s="160"/>
      <c r="FX356" s="160"/>
      <c r="FY356" s="160"/>
      <c r="FZ356" s="160"/>
      <c r="GA356" s="160"/>
      <c r="GB356" s="160"/>
      <c r="GC356" s="160"/>
      <c r="GD356" s="160"/>
      <c r="GE356" s="160"/>
      <c r="GF356" s="160"/>
      <c r="GG356" s="160"/>
      <c r="GH356" s="160"/>
      <c r="GI356" s="160"/>
      <c r="GJ356" s="160"/>
      <c r="GK356" s="160"/>
      <c r="GL356" s="160"/>
      <c r="GM356" s="160"/>
      <c r="GN356" s="160"/>
      <c r="GO356" s="160"/>
      <c r="GP356" s="160"/>
      <c r="GQ356" s="160"/>
      <c r="GR356" s="160"/>
      <c r="GS356" s="160"/>
      <c r="GT356" s="160"/>
      <c r="GU356" s="160"/>
      <c r="GV356" s="160"/>
      <c r="GW356" s="160"/>
      <c r="GX356" s="160"/>
      <c r="GY356" s="160"/>
      <c r="GZ356" s="160"/>
      <c r="HA356" s="160"/>
      <c r="HB356" s="160"/>
      <c r="HC356" s="160"/>
      <c r="HD356" s="160"/>
      <c r="HE356" s="160"/>
      <c r="HF356" s="160"/>
      <c r="HG356" s="160"/>
      <c r="HH356" s="160"/>
      <c r="HI356" s="160"/>
      <c r="HJ356" s="160"/>
      <c r="HK356" s="160"/>
      <c r="HL356" s="160"/>
      <c r="HM356" s="160"/>
      <c r="HN356" s="160"/>
      <c r="HO356" s="160"/>
      <c r="HP356" s="160"/>
      <c r="HQ356" s="160"/>
      <c r="HR356" s="160"/>
      <c r="HS356" s="160"/>
      <c r="HT356" s="160"/>
      <c r="HU356" s="160"/>
      <c r="HV356" s="160"/>
      <c r="HW356" s="160"/>
      <c r="HX356" s="160"/>
      <c r="HY356" s="160"/>
      <c r="HZ356" s="160"/>
      <c r="IA356" s="160"/>
      <c r="IB356" s="160"/>
      <c r="IC356" s="160"/>
      <c r="ID356" s="160"/>
      <c r="IE356" s="160"/>
      <c r="IF356" s="160"/>
      <c r="IG356" s="160"/>
      <c r="IH356" s="160"/>
      <c r="II356" s="160"/>
      <c r="IJ356" s="160"/>
      <c r="IK356" s="160"/>
      <c r="IL356" s="160"/>
      <c r="IM356" s="160"/>
      <c r="IN356" s="160"/>
      <c r="IO356" s="160"/>
      <c r="IP356" s="160"/>
      <c r="IQ356" s="160"/>
      <c r="IR356" s="160"/>
      <c r="IS356" s="160"/>
      <c r="IT356" s="160"/>
      <c r="IU356" s="160"/>
    </row>
    <row r="357" spans="1:255" s="2" customFormat="1">
      <c r="A357" s="39"/>
      <c r="B357" s="8"/>
      <c r="C357" s="3"/>
      <c r="D357" s="24"/>
      <c r="E357" s="157"/>
    </row>
    <row r="358" spans="1:255" s="2" customFormat="1">
      <c r="A358" s="39"/>
      <c r="C358" s="3"/>
      <c r="D358" s="4"/>
      <c r="E358" s="157"/>
    </row>
    <row r="359" spans="1:255" s="2" customFormat="1">
      <c r="A359" s="39"/>
      <c r="B359" s="168"/>
      <c r="C359" s="3"/>
      <c r="D359" s="4"/>
      <c r="E359" s="157"/>
    </row>
    <row r="360" spans="1:255" s="2" customFormat="1">
      <c r="A360" s="39"/>
      <c r="C360" s="3"/>
      <c r="D360" s="4"/>
      <c r="E360" s="157"/>
    </row>
    <row r="361" spans="1:255" s="2" customFormat="1">
      <c r="A361" s="39"/>
      <c r="B361" s="168"/>
      <c r="C361" s="3"/>
      <c r="D361" s="4"/>
      <c r="E361" s="157"/>
    </row>
    <row r="362" spans="1:255" s="2" customFormat="1">
      <c r="A362" s="39"/>
      <c r="C362" s="3"/>
      <c r="D362" s="4"/>
      <c r="E362" s="157"/>
    </row>
    <row r="363" spans="1:255" s="2" customFormat="1">
      <c r="A363" s="39"/>
      <c r="B363" s="169"/>
      <c r="C363" s="170"/>
      <c r="D363" s="171"/>
      <c r="E363" s="172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</row>
    <row r="364" spans="1:255" s="2" customFormat="1">
      <c r="A364" s="7"/>
      <c r="B364" s="8"/>
      <c r="C364" s="27"/>
      <c r="D364" s="24"/>
      <c r="E364" s="29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</row>
    <row r="365" spans="1:255" s="2" customFormat="1">
      <c r="A365" s="7"/>
      <c r="B365" s="8"/>
      <c r="C365" s="27"/>
      <c r="D365" s="24"/>
      <c r="E365" s="29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255" s="2" customFormat="1">
      <c r="A366" s="39"/>
      <c r="C366" s="3"/>
      <c r="D366" s="4"/>
      <c r="E366" s="157"/>
    </row>
    <row r="367" spans="1:255" s="2" customFormat="1">
      <c r="A367" s="39"/>
      <c r="B367" s="168"/>
      <c r="C367" s="39"/>
      <c r="D367" s="174"/>
      <c r="E367" s="175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</row>
    <row r="368" spans="1:255" s="2" customFormat="1">
      <c r="A368" s="39"/>
      <c r="C368" s="3"/>
      <c r="D368" s="4"/>
      <c r="E368" s="157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  <c r="DA368" s="160"/>
      <c r="DB368" s="160"/>
      <c r="DC368" s="160"/>
      <c r="DD368" s="160"/>
      <c r="DE368" s="160"/>
      <c r="DF368" s="160"/>
      <c r="DG368" s="160"/>
      <c r="DH368" s="160"/>
      <c r="DI368" s="160"/>
      <c r="DJ368" s="160"/>
      <c r="DK368" s="160"/>
      <c r="DL368" s="160"/>
      <c r="DM368" s="160"/>
      <c r="DN368" s="160"/>
      <c r="DO368" s="160"/>
      <c r="DP368" s="160"/>
      <c r="DQ368" s="160"/>
      <c r="DR368" s="160"/>
      <c r="DS368" s="160"/>
      <c r="DT368" s="160"/>
      <c r="DU368" s="160"/>
      <c r="DV368" s="160"/>
      <c r="DW368" s="160"/>
      <c r="DX368" s="160"/>
      <c r="DY368" s="160"/>
      <c r="DZ368" s="160"/>
      <c r="EA368" s="160"/>
      <c r="EB368" s="160"/>
      <c r="EC368" s="160"/>
      <c r="ED368" s="160"/>
      <c r="EE368" s="160"/>
      <c r="EF368" s="160"/>
      <c r="EG368" s="160"/>
      <c r="EH368" s="160"/>
      <c r="EI368" s="160"/>
      <c r="EJ368" s="160"/>
      <c r="EK368" s="160"/>
      <c r="EL368" s="160"/>
      <c r="EM368" s="160"/>
      <c r="EN368" s="160"/>
      <c r="EO368" s="160"/>
      <c r="EP368" s="160"/>
      <c r="EQ368" s="160"/>
      <c r="ER368" s="160"/>
      <c r="ES368" s="160"/>
      <c r="ET368" s="160"/>
      <c r="EU368" s="160"/>
      <c r="EV368" s="160"/>
      <c r="EW368" s="160"/>
      <c r="EX368" s="160"/>
      <c r="EY368" s="160"/>
      <c r="EZ368" s="160"/>
      <c r="FA368" s="160"/>
      <c r="FB368" s="160"/>
      <c r="FC368" s="160"/>
      <c r="FD368" s="160"/>
      <c r="FE368" s="160"/>
      <c r="FF368" s="160"/>
      <c r="FG368" s="160"/>
      <c r="FH368" s="160"/>
      <c r="FI368" s="160"/>
      <c r="FJ368" s="160"/>
      <c r="FK368" s="160"/>
      <c r="FL368" s="160"/>
      <c r="FM368" s="160"/>
      <c r="FN368" s="160"/>
      <c r="FO368" s="160"/>
      <c r="FP368" s="160"/>
      <c r="FQ368" s="160"/>
      <c r="FR368" s="160"/>
      <c r="FS368" s="160"/>
      <c r="FT368" s="160"/>
      <c r="FU368" s="160"/>
      <c r="FV368" s="160"/>
      <c r="FW368" s="160"/>
      <c r="FX368" s="160"/>
      <c r="FY368" s="160"/>
      <c r="FZ368" s="160"/>
      <c r="GA368" s="160"/>
      <c r="GB368" s="160"/>
      <c r="GC368" s="160"/>
      <c r="GD368" s="160"/>
      <c r="GE368" s="160"/>
      <c r="GF368" s="160"/>
      <c r="GG368" s="160"/>
      <c r="GH368" s="160"/>
      <c r="GI368" s="160"/>
      <c r="GJ368" s="160"/>
      <c r="GK368" s="160"/>
      <c r="GL368" s="160"/>
      <c r="GM368" s="160"/>
      <c r="GN368" s="160"/>
      <c r="GO368" s="160"/>
      <c r="GP368" s="160"/>
      <c r="GQ368" s="160"/>
      <c r="GR368" s="160"/>
      <c r="GS368" s="160"/>
      <c r="GT368" s="160"/>
      <c r="GU368" s="160"/>
      <c r="GV368" s="160"/>
      <c r="GW368" s="160"/>
      <c r="GX368" s="160"/>
      <c r="GY368" s="160"/>
      <c r="GZ368" s="160"/>
      <c r="HA368" s="160"/>
      <c r="HB368" s="160"/>
      <c r="HC368" s="160"/>
      <c r="HD368" s="160"/>
      <c r="HE368" s="160"/>
      <c r="HF368" s="160"/>
      <c r="HG368" s="160"/>
      <c r="HH368" s="160"/>
      <c r="HI368" s="160"/>
      <c r="HJ368" s="160"/>
      <c r="HK368" s="160"/>
      <c r="HL368" s="160"/>
      <c r="HM368" s="160"/>
      <c r="HN368" s="160"/>
      <c r="HO368" s="160"/>
      <c r="HP368" s="160"/>
      <c r="HQ368" s="160"/>
      <c r="HR368" s="160"/>
      <c r="HS368" s="160"/>
      <c r="HT368" s="160"/>
      <c r="HU368" s="160"/>
      <c r="HV368" s="160"/>
      <c r="HW368" s="160"/>
      <c r="HX368" s="160"/>
      <c r="HY368" s="160"/>
      <c r="HZ368" s="160"/>
      <c r="IA368" s="160"/>
      <c r="IB368" s="160"/>
      <c r="IC368" s="160"/>
      <c r="ID368" s="160"/>
      <c r="IE368" s="160"/>
      <c r="IF368" s="160"/>
      <c r="IG368" s="160"/>
      <c r="IH368" s="160"/>
      <c r="II368" s="160"/>
      <c r="IJ368" s="160"/>
      <c r="IK368" s="160"/>
      <c r="IL368" s="160"/>
      <c r="IM368" s="160"/>
      <c r="IN368" s="160"/>
      <c r="IO368" s="160"/>
      <c r="IP368" s="160"/>
      <c r="IQ368" s="160"/>
      <c r="IR368" s="160"/>
      <c r="IS368" s="160"/>
      <c r="IT368" s="160"/>
      <c r="IU368" s="160"/>
    </row>
    <row r="369" spans="1:15" s="2" customFormat="1">
      <c r="A369" s="7"/>
      <c r="B369" s="8"/>
      <c r="C369" s="27"/>
      <c r="D369" s="24"/>
      <c r="E369" s="29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s="2" customFormat="1">
      <c r="A370" s="7"/>
      <c r="B370" s="8"/>
      <c r="C370" s="27"/>
      <c r="D370" s="24"/>
      <c r="E370" s="29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s="2" customFormat="1">
      <c r="A371" s="39"/>
      <c r="C371" s="3"/>
      <c r="D371" s="4"/>
      <c r="E371" s="157"/>
    </row>
    <row r="372" spans="1:15" s="2" customFormat="1">
      <c r="A372" s="39"/>
      <c r="B372" s="8"/>
      <c r="C372" s="3"/>
      <c r="D372" s="24"/>
      <c r="E372" s="29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</row>
    <row r="373" spans="1:15" s="2" customFormat="1">
      <c r="A373" s="39"/>
      <c r="C373" s="3"/>
      <c r="D373" s="4"/>
      <c r="E373" s="157"/>
    </row>
    <row r="374" spans="1:15" s="2" customFormat="1">
      <c r="A374" s="39"/>
      <c r="C374" s="3"/>
      <c r="D374" s="4"/>
      <c r="E374" s="157"/>
    </row>
    <row r="375" spans="1:15" s="2" customFormat="1">
      <c r="A375" s="39"/>
      <c r="C375" s="3"/>
      <c r="D375" s="4"/>
      <c r="E375" s="157"/>
    </row>
    <row r="376" spans="1:15" s="2" customFormat="1">
      <c r="A376" s="39"/>
      <c r="C376" s="3"/>
      <c r="D376" s="4"/>
      <c r="E376" s="157"/>
    </row>
    <row r="377" spans="1:15" s="2" customFormat="1">
      <c r="A377" s="39"/>
      <c r="C377" s="3"/>
      <c r="D377" s="4"/>
      <c r="E377" s="157"/>
    </row>
    <row r="378" spans="1:15" s="2" customFormat="1">
      <c r="A378" s="39"/>
      <c r="C378" s="3"/>
      <c r="D378" s="4"/>
      <c r="E378" s="157"/>
    </row>
    <row r="379" spans="1:15" s="2" customFormat="1">
      <c r="A379" s="39"/>
      <c r="C379" s="3"/>
      <c r="D379" s="4"/>
      <c r="E379" s="157"/>
    </row>
    <row r="380" spans="1:15" s="2" customFormat="1">
      <c r="A380" s="39"/>
      <c r="C380" s="3"/>
      <c r="D380" s="4"/>
      <c r="E380" s="157"/>
    </row>
    <row r="381" spans="1:15" s="2" customFormat="1">
      <c r="A381" s="39"/>
      <c r="C381" s="3"/>
      <c r="D381" s="4"/>
      <c r="E381" s="157"/>
    </row>
    <row r="382" spans="1:15" s="2" customFormat="1">
      <c r="A382" s="39"/>
      <c r="C382" s="3"/>
      <c r="D382" s="4"/>
      <c r="E382" s="157"/>
    </row>
    <row r="383" spans="1:15" s="2" customFormat="1">
      <c r="A383" s="39"/>
      <c r="C383" s="3"/>
      <c r="D383" s="4"/>
      <c r="E383" s="157"/>
    </row>
    <row r="384" spans="1:15" s="2" customFormat="1">
      <c r="A384" s="39"/>
      <c r="C384" s="3"/>
      <c r="D384" s="4"/>
      <c r="E384" s="157"/>
    </row>
    <row r="385" spans="1:5" s="2" customFormat="1">
      <c r="A385" s="39"/>
      <c r="C385" s="3"/>
      <c r="D385" s="4"/>
      <c r="E385" s="157"/>
    </row>
    <row r="386" spans="1:5" s="2" customFormat="1">
      <c r="A386" s="39"/>
      <c r="C386" s="3"/>
      <c r="D386" s="4"/>
      <c r="E386" s="157"/>
    </row>
    <row r="387" spans="1:5" s="2" customFormat="1">
      <c r="A387" s="39"/>
      <c r="C387" s="3"/>
      <c r="D387" s="4"/>
      <c r="E387" s="157"/>
    </row>
    <row r="388" spans="1:5" s="2" customFormat="1">
      <c r="A388" s="39"/>
      <c r="C388" s="3"/>
      <c r="D388" s="4"/>
      <c r="E388" s="157"/>
    </row>
    <row r="389" spans="1:5" s="2" customFormat="1">
      <c r="A389" s="39"/>
      <c r="C389" s="3"/>
      <c r="D389" s="4"/>
      <c r="E389" s="157"/>
    </row>
    <row r="390" spans="1:5" s="2" customFormat="1">
      <c r="A390" s="39"/>
      <c r="C390" s="3"/>
      <c r="D390" s="4"/>
      <c r="E390" s="157"/>
    </row>
    <row r="391" spans="1:5" s="2" customFormat="1">
      <c r="A391" s="39"/>
      <c r="C391" s="3"/>
      <c r="D391" s="4"/>
      <c r="E391" s="157"/>
    </row>
    <row r="392" spans="1:5" s="2" customFormat="1">
      <c r="A392" s="39"/>
      <c r="C392" s="3"/>
      <c r="D392" s="4"/>
      <c r="E392" s="157"/>
    </row>
    <row r="393" spans="1:5" s="2" customFormat="1">
      <c r="A393" s="39"/>
      <c r="C393" s="3"/>
      <c r="D393" s="4"/>
      <c r="E393" s="157"/>
    </row>
    <row r="394" spans="1:5" s="2" customFormat="1">
      <c r="A394" s="39"/>
      <c r="C394" s="3"/>
      <c r="D394" s="4"/>
      <c r="E394" s="157"/>
    </row>
    <row r="395" spans="1:5" s="2" customFormat="1">
      <c r="A395" s="39"/>
      <c r="C395" s="3"/>
      <c r="D395" s="4"/>
      <c r="E395" s="157"/>
    </row>
    <row r="396" spans="1:5" s="2" customFormat="1">
      <c r="A396" s="39"/>
      <c r="C396" s="3"/>
      <c r="D396" s="4"/>
      <c r="E396" s="157"/>
    </row>
    <row r="397" spans="1:5" s="2" customFormat="1">
      <c r="A397" s="39"/>
      <c r="C397" s="3"/>
      <c r="D397" s="4"/>
      <c r="E397" s="157"/>
    </row>
    <row r="398" spans="1:5" s="2" customFormat="1">
      <c r="A398" s="39"/>
      <c r="C398" s="3"/>
      <c r="D398" s="4"/>
      <c r="E398" s="157"/>
    </row>
    <row r="399" spans="1:5" s="2" customFormat="1">
      <c r="A399" s="39"/>
      <c r="C399" s="3"/>
      <c r="D399" s="4"/>
      <c r="E399" s="157"/>
    </row>
    <row r="400" spans="1:5" s="2" customFormat="1">
      <c r="A400" s="39"/>
      <c r="C400" s="3"/>
      <c r="D400" s="4"/>
      <c r="E400" s="157"/>
    </row>
    <row r="401" spans="1:5" s="2" customFormat="1">
      <c r="A401" s="39"/>
      <c r="C401" s="3"/>
      <c r="D401" s="4"/>
      <c r="E401" s="157"/>
    </row>
    <row r="402" spans="1:5" s="2" customFormat="1">
      <c r="A402" s="39"/>
      <c r="C402" s="3"/>
      <c r="D402" s="4"/>
      <c r="E402" s="157"/>
    </row>
    <row r="403" spans="1:5" s="2" customFormat="1">
      <c r="A403" s="39"/>
      <c r="C403" s="3"/>
      <c r="D403" s="4"/>
      <c r="E403" s="157"/>
    </row>
    <row r="404" spans="1:5" s="2" customFormat="1">
      <c r="A404" s="39"/>
      <c r="C404" s="3"/>
      <c r="D404" s="4"/>
      <c r="E404" s="157"/>
    </row>
    <row r="405" spans="1:5" s="2" customFormat="1">
      <c r="A405" s="39"/>
      <c r="C405" s="3"/>
      <c r="D405" s="4"/>
      <c r="E405" s="157"/>
    </row>
    <row r="406" spans="1:5" s="2" customFormat="1">
      <c r="A406" s="39"/>
      <c r="C406" s="3"/>
      <c r="D406" s="4"/>
      <c r="E406" s="157"/>
    </row>
    <row r="407" spans="1:5" s="2" customFormat="1">
      <c r="A407" s="39"/>
      <c r="C407" s="3"/>
      <c r="D407" s="4"/>
      <c r="E407" s="157"/>
    </row>
    <row r="408" spans="1:5" s="2" customFormat="1">
      <c r="A408" s="39"/>
      <c r="C408" s="3"/>
      <c r="D408" s="4"/>
      <c r="E408" s="157"/>
    </row>
    <row r="409" spans="1:5" s="2" customFormat="1">
      <c r="A409" s="39"/>
      <c r="C409" s="3"/>
      <c r="D409" s="4"/>
      <c r="E409" s="157"/>
    </row>
    <row r="410" spans="1:5" s="2" customFormat="1">
      <c r="A410" s="39"/>
      <c r="C410" s="3"/>
      <c r="D410" s="4"/>
      <c r="E410" s="157"/>
    </row>
    <row r="411" spans="1:5" s="2" customFormat="1">
      <c r="A411" s="39"/>
      <c r="C411" s="3"/>
      <c r="D411" s="4"/>
      <c r="E411" s="157"/>
    </row>
    <row r="412" spans="1:5" s="2" customFormat="1">
      <c r="A412" s="39"/>
      <c r="C412" s="3"/>
      <c r="D412" s="4"/>
      <c r="E412" s="157"/>
    </row>
    <row r="413" spans="1:5" s="2" customFormat="1">
      <c r="A413" s="39"/>
      <c r="C413" s="3"/>
      <c r="D413" s="4"/>
      <c r="E413" s="157"/>
    </row>
    <row r="414" spans="1:5" s="2" customFormat="1">
      <c r="A414" s="39"/>
      <c r="C414" s="3"/>
      <c r="D414" s="4"/>
      <c r="E414" s="157"/>
    </row>
    <row r="415" spans="1:5" s="2" customFormat="1">
      <c r="A415" s="39"/>
      <c r="C415" s="3"/>
      <c r="D415" s="4"/>
      <c r="E415" s="157"/>
    </row>
    <row r="416" spans="1:5" s="2" customFormat="1">
      <c r="A416" s="39"/>
      <c r="C416" s="3"/>
      <c r="D416" s="4"/>
      <c r="E416" s="157"/>
    </row>
    <row r="417" spans="1:5" s="2" customFormat="1">
      <c r="A417" s="39"/>
      <c r="C417" s="3"/>
      <c r="D417" s="4"/>
      <c r="E417" s="157"/>
    </row>
    <row r="418" spans="1:5" s="2" customFormat="1">
      <c r="A418" s="39"/>
      <c r="C418" s="3"/>
      <c r="D418" s="4"/>
      <c r="E418" s="157"/>
    </row>
    <row r="419" spans="1:5" s="2" customFormat="1">
      <c r="A419" s="39"/>
      <c r="C419" s="3"/>
      <c r="D419" s="4"/>
      <c r="E419" s="157"/>
    </row>
    <row r="420" spans="1:5" s="2" customFormat="1">
      <c r="A420" s="39"/>
      <c r="C420" s="3"/>
      <c r="D420" s="4"/>
      <c r="E420" s="157"/>
    </row>
    <row r="421" spans="1:5" s="2" customFormat="1">
      <c r="A421" s="39"/>
      <c r="C421" s="3"/>
      <c r="D421" s="4"/>
      <c r="E421" s="157"/>
    </row>
    <row r="422" spans="1:5" s="2" customFormat="1">
      <c r="A422" s="39"/>
      <c r="C422" s="3"/>
      <c r="D422" s="4"/>
      <c r="E422" s="157"/>
    </row>
    <row r="423" spans="1:5" s="2" customFormat="1">
      <c r="A423" s="39"/>
      <c r="C423" s="3"/>
      <c r="D423" s="4"/>
      <c r="E423" s="157"/>
    </row>
    <row r="424" spans="1:5" s="2" customFormat="1">
      <c r="A424" s="39"/>
      <c r="C424" s="3"/>
      <c r="D424" s="4"/>
      <c r="E424" s="157"/>
    </row>
    <row r="425" spans="1:5" s="2" customFormat="1">
      <c r="A425" s="39"/>
      <c r="C425" s="3"/>
      <c r="D425" s="4"/>
      <c r="E425" s="157"/>
    </row>
    <row r="426" spans="1:5" s="2" customFormat="1">
      <c r="A426" s="39"/>
      <c r="C426" s="3"/>
      <c r="D426" s="4"/>
      <c r="E426" s="157"/>
    </row>
    <row r="427" spans="1:5" s="2" customFormat="1">
      <c r="A427" s="39"/>
      <c r="C427" s="3"/>
      <c r="D427" s="4"/>
      <c r="E427" s="157"/>
    </row>
    <row r="428" spans="1:5" s="2" customFormat="1">
      <c r="A428" s="39"/>
      <c r="C428" s="3"/>
      <c r="D428" s="4"/>
      <c r="E428" s="157"/>
    </row>
    <row r="429" spans="1:5" s="2" customFormat="1">
      <c r="A429" s="39"/>
      <c r="C429" s="3"/>
      <c r="D429" s="4"/>
      <c r="E429" s="157"/>
    </row>
    <row r="430" spans="1:5" s="2" customFormat="1">
      <c r="A430" s="39"/>
      <c r="C430" s="3"/>
      <c r="D430" s="4"/>
      <c r="E430" s="157"/>
    </row>
    <row r="431" spans="1:5" s="2" customFormat="1">
      <c r="A431" s="39"/>
      <c r="C431" s="3"/>
      <c r="D431" s="4"/>
      <c r="E431" s="157"/>
    </row>
    <row r="432" spans="1:5" s="2" customFormat="1">
      <c r="A432" s="39"/>
      <c r="C432" s="3"/>
      <c r="D432" s="4"/>
      <c r="E432" s="157"/>
    </row>
    <row r="433" spans="1:5" s="2" customFormat="1">
      <c r="A433" s="39"/>
      <c r="C433" s="3"/>
      <c r="D433" s="4"/>
      <c r="E433" s="157"/>
    </row>
    <row r="434" spans="1:5" s="2" customFormat="1">
      <c r="A434" s="39"/>
      <c r="C434" s="3"/>
      <c r="D434" s="4"/>
      <c r="E434" s="157"/>
    </row>
    <row r="435" spans="1:5" s="2" customFormat="1">
      <c r="A435" s="39"/>
      <c r="C435" s="3"/>
      <c r="D435" s="4"/>
      <c r="E435" s="157"/>
    </row>
    <row r="436" spans="1:5" s="2" customFormat="1">
      <c r="A436" s="39"/>
      <c r="C436" s="3"/>
      <c r="D436" s="4"/>
      <c r="E436" s="157"/>
    </row>
    <row r="437" spans="1:5" s="2" customFormat="1">
      <c r="A437" s="39"/>
      <c r="C437" s="3"/>
      <c r="D437" s="4"/>
      <c r="E437" s="157"/>
    </row>
    <row r="438" spans="1:5" s="2" customFormat="1">
      <c r="A438" s="39"/>
      <c r="C438" s="3"/>
      <c r="D438" s="4"/>
      <c r="E438" s="157"/>
    </row>
    <row r="439" spans="1:5" s="2" customFormat="1">
      <c r="A439" s="39"/>
      <c r="C439" s="3"/>
      <c r="D439" s="4"/>
      <c r="E439" s="157"/>
    </row>
    <row r="440" spans="1:5" s="2" customFormat="1">
      <c r="A440" s="39"/>
      <c r="C440" s="3"/>
      <c r="D440" s="4"/>
      <c r="E440" s="157"/>
    </row>
    <row r="441" spans="1:5" s="2" customFormat="1">
      <c r="A441" s="39"/>
      <c r="C441" s="3"/>
      <c r="D441" s="4"/>
      <c r="E441" s="157"/>
    </row>
    <row r="442" spans="1:5" s="2" customFormat="1">
      <c r="A442" s="39"/>
      <c r="C442" s="3"/>
      <c r="D442" s="4"/>
      <c r="E442" s="157"/>
    </row>
    <row r="443" spans="1:5" s="2" customFormat="1">
      <c r="A443" s="39"/>
      <c r="C443" s="3"/>
      <c r="D443" s="4"/>
      <c r="E443" s="157"/>
    </row>
    <row r="444" spans="1:5" s="2" customFormat="1">
      <c r="A444" s="39"/>
      <c r="C444" s="3"/>
      <c r="D444" s="4"/>
      <c r="E444" s="157"/>
    </row>
    <row r="445" spans="1:5" s="2" customFormat="1">
      <c r="A445" s="39"/>
      <c r="C445" s="3"/>
      <c r="D445" s="4"/>
      <c r="E445" s="157"/>
    </row>
    <row r="446" spans="1:5" s="2" customFormat="1">
      <c r="A446" s="39"/>
      <c r="C446" s="3"/>
      <c r="D446" s="4"/>
      <c r="E446" s="157"/>
    </row>
    <row r="447" spans="1:5" s="2" customFormat="1">
      <c r="A447" s="39"/>
      <c r="C447" s="3"/>
      <c r="D447" s="4"/>
      <c r="E447" s="157"/>
    </row>
    <row r="448" spans="1:5" s="2" customFormat="1">
      <c r="A448" s="39"/>
      <c r="C448" s="3"/>
      <c r="D448" s="4"/>
      <c r="E448" s="157"/>
    </row>
    <row r="449" spans="1:5" s="2" customFormat="1">
      <c r="A449" s="39"/>
      <c r="C449" s="3"/>
      <c r="D449" s="4"/>
      <c r="E449" s="157"/>
    </row>
    <row r="450" spans="1:5" s="2" customFormat="1">
      <c r="A450" s="39"/>
      <c r="C450" s="3"/>
      <c r="D450" s="4"/>
      <c r="E450" s="157"/>
    </row>
    <row r="451" spans="1:5" s="2" customFormat="1">
      <c r="A451" s="39"/>
      <c r="C451" s="3"/>
      <c r="D451" s="4"/>
      <c r="E451" s="157"/>
    </row>
    <row r="452" spans="1:5" s="2" customFormat="1">
      <c r="A452" s="39"/>
      <c r="C452" s="3"/>
      <c r="D452" s="4"/>
      <c r="E452" s="157"/>
    </row>
    <row r="453" spans="1:5" s="2" customFormat="1">
      <c r="A453" s="39"/>
      <c r="C453" s="3"/>
      <c r="D453" s="4"/>
      <c r="E453" s="157"/>
    </row>
    <row r="454" spans="1:5" s="2" customFormat="1">
      <c r="A454" s="39"/>
      <c r="C454" s="3"/>
      <c r="D454" s="4"/>
      <c r="E454" s="157"/>
    </row>
    <row r="455" spans="1:5" s="2" customFormat="1">
      <c r="A455" s="39"/>
      <c r="C455" s="3"/>
      <c r="D455" s="4"/>
      <c r="E455" s="157"/>
    </row>
    <row r="456" spans="1:5" s="2" customFormat="1">
      <c r="A456" s="39"/>
      <c r="C456" s="3"/>
      <c r="D456" s="4"/>
      <c r="E456" s="157"/>
    </row>
    <row r="457" spans="1:5" s="2" customFormat="1">
      <c r="A457" s="39"/>
      <c r="C457" s="3"/>
      <c r="D457" s="4"/>
      <c r="E457" s="157"/>
    </row>
    <row r="458" spans="1:5" s="2" customFormat="1">
      <c r="A458" s="39"/>
      <c r="C458" s="3"/>
      <c r="D458" s="4"/>
      <c r="E458" s="157"/>
    </row>
    <row r="459" spans="1:5" s="2" customFormat="1">
      <c r="A459" s="39"/>
      <c r="C459" s="3"/>
      <c r="D459" s="4"/>
      <c r="E459" s="157"/>
    </row>
    <row r="460" spans="1:5" s="2" customFormat="1">
      <c r="A460" s="39"/>
      <c r="C460" s="3"/>
      <c r="D460" s="4"/>
      <c r="E460" s="157"/>
    </row>
    <row r="461" spans="1:5" s="2" customFormat="1">
      <c r="A461" s="39"/>
      <c r="C461" s="3"/>
      <c r="D461" s="4"/>
      <c r="E461" s="157"/>
    </row>
    <row r="462" spans="1:5" s="2" customFormat="1">
      <c r="A462" s="39"/>
      <c r="C462" s="3"/>
      <c r="D462" s="4"/>
      <c r="E462" s="157"/>
    </row>
    <row r="463" spans="1:5" s="2" customFormat="1">
      <c r="A463" s="39"/>
      <c r="C463" s="3"/>
      <c r="D463" s="4"/>
      <c r="E463" s="157"/>
    </row>
    <row r="464" spans="1:5" s="2" customFormat="1">
      <c r="A464" s="39"/>
      <c r="C464" s="3"/>
      <c r="D464" s="4"/>
      <c r="E464" s="157"/>
    </row>
    <row r="465" spans="1:5" s="2" customFormat="1">
      <c r="A465" s="39"/>
      <c r="C465" s="3"/>
      <c r="D465" s="4"/>
      <c r="E465" s="157"/>
    </row>
    <row r="466" spans="1:5" s="2" customFormat="1">
      <c r="A466" s="39"/>
      <c r="B466" s="39"/>
      <c r="C466" s="4"/>
      <c r="D466" s="3"/>
      <c r="E466" s="157"/>
    </row>
    <row r="467" spans="1:5" s="2" customFormat="1">
      <c r="A467" s="39"/>
      <c r="B467" s="39"/>
      <c r="C467" s="4"/>
      <c r="D467" s="3"/>
      <c r="E467" s="157"/>
    </row>
    <row r="468" spans="1:5" s="2" customFormat="1">
      <c r="A468" s="39"/>
      <c r="B468" s="39"/>
      <c r="C468" s="4"/>
      <c r="D468" s="3"/>
      <c r="E468" s="157"/>
    </row>
    <row r="469" spans="1:5" s="2" customFormat="1">
      <c r="A469" s="39"/>
      <c r="B469" s="39"/>
      <c r="C469" s="4"/>
      <c r="D469" s="3"/>
      <c r="E469" s="157"/>
    </row>
    <row r="470" spans="1:5" s="2" customFormat="1">
      <c r="A470" s="39"/>
      <c r="B470" s="39"/>
      <c r="C470" s="4"/>
      <c r="D470" s="3"/>
      <c r="E470" s="157"/>
    </row>
    <row r="471" spans="1:5" s="2" customFormat="1">
      <c r="A471" s="39"/>
      <c r="B471" s="39"/>
      <c r="C471" s="4"/>
      <c r="D471" s="3"/>
      <c r="E471" s="157"/>
    </row>
    <row r="472" spans="1:5" s="2" customFormat="1">
      <c r="A472" s="39"/>
      <c r="B472" s="39"/>
      <c r="C472" s="4"/>
      <c r="D472" s="3"/>
      <c r="E472" s="157"/>
    </row>
    <row r="473" spans="1:5" s="2" customFormat="1">
      <c r="A473" s="39"/>
      <c r="B473" s="39"/>
      <c r="C473" s="4"/>
      <c r="D473" s="3"/>
      <c r="E473" s="157"/>
    </row>
    <row r="474" spans="1:5" s="2" customFormat="1">
      <c r="A474" s="39"/>
      <c r="B474" s="39"/>
      <c r="C474" s="4"/>
      <c r="D474" s="3"/>
      <c r="E474" s="157"/>
    </row>
    <row r="475" spans="1:5" s="2" customFormat="1">
      <c r="A475" s="39"/>
      <c r="B475" s="39"/>
      <c r="C475" s="4"/>
      <c r="D475" s="3"/>
      <c r="E475" s="157"/>
    </row>
    <row r="476" spans="1:5" s="2" customFormat="1">
      <c r="A476" s="39"/>
      <c r="B476" s="39"/>
      <c r="C476" s="4"/>
      <c r="D476" s="3"/>
      <c r="E476" s="157"/>
    </row>
    <row r="477" spans="1:5" s="2" customFormat="1">
      <c r="A477" s="39"/>
      <c r="B477" s="39"/>
      <c r="C477" s="4"/>
      <c r="D477" s="3"/>
      <c r="E477" s="157"/>
    </row>
    <row r="478" spans="1:5" s="2" customFormat="1">
      <c r="A478" s="39"/>
      <c r="B478" s="39"/>
      <c r="C478" s="4"/>
      <c r="D478" s="3"/>
      <c r="E478" s="157"/>
    </row>
    <row r="479" spans="1:5" s="2" customFormat="1">
      <c r="A479" s="39"/>
      <c r="B479" s="39"/>
      <c r="C479" s="4"/>
      <c r="D479" s="3"/>
      <c r="E479" s="157"/>
    </row>
    <row r="480" spans="1:5" s="2" customFormat="1">
      <c r="A480" s="39"/>
      <c r="B480" s="39"/>
      <c r="C480" s="4"/>
      <c r="D480" s="3"/>
      <c r="E480" s="157"/>
    </row>
    <row r="481" spans="1:5" s="2" customFormat="1">
      <c r="A481" s="39"/>
      <c r="B481" s="39"/>
      <c r="C481" s="4"/>
      <c r="D481" s="3"/>
      <c r="E481" s="157"/>
    </row>
    <row r="482" spans="1:5" s="2" customFormat="1">
      <c r="A482" s="39"/>
      <c r="B482" s="39"/>
      <c r="C482" s="4"/>
      <c r="D482" s="3"/>
      <c r="E482" s="157"/>
    </row>
    <row r="483" spans="1:5" s="2" customFormat="1">
      <c r="A483" s="39"/>
      <c r="B483" s="39"/>
      <c r="C483" s="4"/>
      <c r="D483" s="3"/>
      <c r="E483" s="157"/>
    </row>
    <row r="484" spans="1:5" s="2" customFormat="1">
      <c r="A484" s="39"/>
      <c r="B484" s="39"/>
      <c r="C484" s="4"/>
      <c r="D484" s="3"/>
      <c r="E484" s="157"/>
    </row>
    <row r="485" spans="1:5" s="2" customFormat="1">
      <c r="A485" s="39"/>
      <c r="B485" s="39"/>
      <c r="C485" s="4"/>
      <c r="D485" s="3"/>
      <c r="E485" s="157"/>
    </row>
    <row r="486" spans="1:5" s="2" customFormat="1">
      <c r="A486" s="39"/>
      <c r="B486" s="39"/>
      <c r="C486" s="4"/>
      <c r="D486" s="3"/>
      <c r="E486" s="157"/>
    </row>
    <row r="487" spans="1:5" s="2" customFormat="1">
      <c r="A487" s="39"/>
      <c r="B487" s="39"/>
      <c r="C487" s="4"/>
      <c r="D487" s="3"/>
      <c r="E487" s="157"/>
    </row>
    <row r="488" spans="1:5" s="2" customFormat="1">
      <c r="A488" s="39"/>
      <c r="B488" s="39"/>
      <c r="C488" s="4"/>
      <c r="D488" s="3"/>
      <c r="E488" s="157"/>
    </row>
    <row r="489" spans="1:5" s="2" customFormat="1">
      <c r="A489" s="39"/>
      <c r="B489" s="39"/>
      <c r="C489" s="4"/>
      <c r="D489" s="3"/>
      <c r="E489" s="157"/>
    </row>
    <row r="490" spans="1:5" s="2" customFormat="1">
      <c r="A490" s="39"/>
      <c r="B490" s="39"/>
      <c r="C490" s="4"/>
      <c r="D490" s="3"/>
      <c r="E490" s="157"/>
    </row>
    <row r="491" spans="1:5" s="2" customFormat="1">
      <c r="A491" s="39"/>
      <c r="B491" s="39"/>
      <c r="C491" s="4"/>
      <c r="D491" s="3"/>
      <c r="E491" s="157"/>
    </row>
    <row r="492" spans="1:5" s="2" customFormat="1">
      <c r="A492" s="39"/>
      <c r="B492" s="39"/>
      <c r="C492" s="4"/>
      <c r="D492" s="3"/>
      <c r="E492" s="157"/>
    </row>
    <row r="493" spans="1:5" s="2" customFormat="1">
      <c r="A493" s="39"/>
      <c r="B493" s="39"/>
      <c r="C493" s="4"/>
      <c r="D493" s="3"/>
      <c r="E493" s="157"/>
    </row>
    <row r="494" spans="1:5" s="2" customFormat="1">
      <c r="A494" s="39"/>
      <c r="B494" s="39"/>
      <c r="C494" s="4"/>
      <c r="D494" s="3"/>
      <c r="E494" s="157"/>
    </row>
    <row r="495" spans="1:5" s="2" customFormat="1">
      <c r="A495" s="39"/>
      <c r="B495" s="39"/>
      <c r="C495" s="4"/>
      <c r="D495" s="3"/>
      <c r="E495" s="157"/>
    </row>
    <row r="496" spans="1:5" s="2" customFormat="1">
      <c r="A496" s="39"/>
      <c r="B496" s="39"/>
      <c r="C496" s="4"/>
      <c r="D496" s="3"/>
      <c r="E496" s="157"/>
    </row>
    <row r="497" spans="1:5" s="2" customFormat="1">
      <c r="A497" s="39"/>
      <c r="B497" s="39"/>
      <c r="C497" s="4"/>
      <c r="D497" s="3"/>
      <c r="E497" s="157"/>
    </row>
    <row r="498" spans="1:5" s="2" customFormat="1">
      <c r="A498" s="39"/>
      <c r="B498" s="39"/>
      <c r="C498" s="4"/>
      <c r="D498" s="3"/>
      <c r="E498" s="157"/>
    </row>
    <row r="499" spans="1:5" s="2" customFormat="1">
      <c r="A499" s="39"/>
      <c r="B499" s="39"/>
      <c r="C499" s="4"/>
      <c r="D499" s="3"/>
      <c r="E499" s="157"/>
    </row>
    <row r="500" spans="1:5" s="2" customFormat="1">
      <c r="A500" s="39"/>
      <c r="B500" s="39"/>
      <c r="C500" s="4"/>
      <c r="D500" s="3"/>
      <c r="E500" s="157"/>
    </row>
    <row r="501" spans="1:5" s="2" customFormat="1">
      <c r="A501" s="39"/>
      <c r="B501" s="39"/>
      <c r="C501" s="4"/>
      <c r="D501" s="3"/>
      <c r="E501" s="157"/>
    </row>
    <row r="502" spans="1:5" s="2" customFormat="1">
      <c r="A502" s="39"/>
      <c r="B502" s="39"/>
      <c r="C502" s="4"/>
      <c r="D502" s="3"/>
      <c r="E502" s="157"/>
    </row>
    <row r="503" spans="1:5" s="2" customFormat="1">
      <c r="A503" s="39"/>
      <c r="B503" s="39"/>
      <c r="C503" s="4"/>
      <c r="D503" s="3"/>
      <c r="E503" s="157"/>
    </row>
    <row r="504" spans="1:5" s="2" customFormat="1">
      <c r="A504" s="39"/>
      <c r="B504" s="39"/>
      <c r="C504" s="4"/>
      <c r="D504" s="3"/>
      <c r="E504" s="157"/>
    </row>
    <row r="505" spans="1:5" s="2" customFormat="1">
      <c r="A505" s="39"/>
      <c r="B505" s="39"/>
      <c r="C505" s="4"/>
      <c r="D505" s="3"/>
      <c r="E505" s="157"/>
    </row>
    <row r="506" spans="1:5" s="2" customFormat="1">
      <c r="A506" s="39"/>
      <c r="B506" s="39"/>
      <c r="C506" s="4"/>
      <c r="D506" s="3"/>
      <c r="E506" s="157"/>
    </row>
    <row r="507" spans="1:5" s="2" customFormat="1">
      <c r="A507" s="39"/>
      <c r="B507" s="39"/>
      <c r="C507" s="4"/>
      <c r="D507" s="3"/>
      <c r="E507" s="157"/>
    </row>
    <row r="508" spans="1:5" s="2" customFormat="1">
      <c r="A508" s="39"/>
      <c r="B508" s="39"/>
      <c r="C508" s="4"/>
      <c r="D508" s="3"/>
      <c r="E508" s="157"/>
    </row>
    <row r="509" spans="1:5" s="2" customFormat="1">
      <c r="A509" s="39"/>
      <c r="B509" s="39"/>
      <c r="C509" s="4"/>
      <c r="D509" s="3"/>
      <c r="E509" s="157"/>
    </row>
    <row r="510" spans="1:5" s="2" customFormat="1">
      <c r="A510" s="39"/>
      <c r="B510" s="39"/>
      <c r="C510" s="4"/>
      <c r="D510" s="3"/>
      <c r="E510" s="157"/>
    </row>
    <row r="511" spans="1:5" s="2" customFormat="1">
      <c r="A511" s="39"/>
      <c r="B511" s="39"/>
      <c r="C511" s="4"/>
      <c r="D511" s="3"/>
      <c r="E511" s="157"/>
    </row>
    <row r="512" spans="1:5" s="2" customFormat="1">
      <c r="A512" s="39"/>
      <c r="B512" s="39"/>
      <c r="C512" s="4"/>
      <c r="D512" s="3"/>
      <c r="E512" s="157"/>
    </row>
    <row r="513" spans="1:5" s="2" customFormat="1">
      <c r="A513" s="39"/>
      <c r="B513" s="39"/>
      <c r="C513" s="4"/>
      <c r="D513" s="3"/>
      <c r="E513" s="157"/>
    </row>
    <row r="514" spans="1:5" s="2" customFormat="1">
      <c r="A514" s="39"/>
      <c r="B514" s="39"/>
      <c r="C514" s="4"/>
      <c r="D514" s="3"/>
      <c r="E514" s="157"/>
    </row>
    <row r="515" spans="1:5" s="2" customFormat="1">
      <c r="A515" s="39"/>
      <c r="B515" s="39"/>
      <c r="C515" s="4"/>
      <c r="D515" s="3"/>
      <c r="E515" s="157"/>
    </row>
    <row r="516" spans="1:5" s="2" customFormat="1">
      <c r="A516" s="39"/>
      <c r="B516" s="39"/>
      <c r="C516" s="4"/>
      <c r="D516" s="3"/>
      <c r="E516" s="157"/>
    </row>
    <row r="517" spans="1:5" s="2" customFormat="1">
      <c r="A517" s="39"/>
      <c r="B517" s="39"/>
      <c r="C517" s="4"/>
      <c r="D517" s="3"/>
      <c r="E517" s="157"/>
    </row>
    <row r="518" spans="1:5" s="2" customFormat="1">
      <c r="A518" s="39"/>
      <c r="B518" s="39"/>
      <c r="C518" s="4"/>
      <c r="D518" s="3"/>
      <c r="E518" s="157"/>
    </row>
    <row r="519" spans="1:5" s="2" customFormat="1">
      <c r="A519" s="39"/>
      <c r="B519" s="39"/>
      <c r="C519" s="4"/>
      <c r="D519" s="3"/>
      <c r="E519" s="157"/>
    </row>
    <row r="520" spans="1:5" s="2" customFormat="1">
      <c r="A520" s="39"/>
      <c r="B520" s="39"/>
      <c r="C520" s="4"/>
      <c r="D520" s="3"/>
      <c r="E520" s="157"/>
    </row>
    <row r="521" spans="1:5" s="2" customFormat="1">
      <c r="A521" s="39"/>
      <c r="B521" s="39"/>
      <c r="C521" s="4"/>
      <c r="D521" s="3"/>
      <c r="E521" s="157"/>
    </row>
    <row r="522" spans="1:5" s="2" customFormat="1">
      <c r="A522" s="39"/>
      <c r="B522" s="39"/>
      <c r="C522" s="4"/>
      <c r="D522" s="3"/>
      <c r="E522" s="157"/>
    </row>
    <row r="523" spans="1:5" s="2" customFormat="1">
      <c r="A523" s="39"/>
      <c r="B523" s="39"/>
      <c r="C523" s="4"/>
      <c r="D523" s="3"/>
      <c r="E523" s="157"/>
    </row>
    <row r="524" spans="1:5" s="2" customFormat="1">
      <c r="A524" s="39"/>
      <c r="B524" s="39"/>
      <c r="C524" s="4"/>
      <c r="D524" s="3"/>
      <c r="E524" s="157"/>
    </row>
    <row r="525" spans="1:5" s="2" customFormat="1">
      <c r="A525" s="39"/>
      <c r="B525" s="39"/>
      <c r="C525" s="4"/>
      <c r="D525" s="3"/>
      <c r="E525" s="157"/>
    </row>
    <row r="526" spans="1:5" s="2" customFormat="1">
      <c r="A526" s="39"/>
      <c r="B526" s="39"/>
      <c r="C526" s="4"/>
      <c r="D526" s="3"/>
      <c r="E526" s="157"/>
    </row>
    <row r="527" spans="1:5" s="2" customFormat="1">
      <c r="A527" s="39"/>
      <c r="B527" s="39"/>
      <c r="C527" s="4"/>
      <c r="D527" s="3"/>
      <c r="E527" s="157"/>
    </row>
    <row r="528" spans="1:5" s="2" customFormat="1">
      <c r="A528" s="39"/>
      <c r="B528" s="39"/>
      <c r="C528" s="4"/>
      <c r="D528" s="3"/>
      <c r="E528" s="157"/>
    </row>
    <row r="529" spans="1:5" s="2" customFormat="1">
      <c r="A529" s="39"/>
      <c r="B529" s="39"/>
      <c r="C529" s="4"/>
      <c r="D529" s="3"/>
      <c r="E529" s="157"/>
    </row>
    <row r="530" spans="1:5" s="2" customFormat="1">
      <c r="A530" s="39"/>
      <c r="B530" s="39"/>
      <c r="C530" s="4"/>
      <c r="D530" s="3"/>
      <c r="E530" s="157"/>
    </row>
    <row r="531" spans="1:5" s="2" customFormat="1">
      <c r="A531" s="39"/>
      <c r="B531" s="39"/>
      <c r="C531" s="4"/>
      <c r="D531" s="3"/>
      <c r="E531" s="157"/>
    </row>
    <row r="532" spans="1:5" s="2" customFormat="1">
      <c r="A532" s="39"/>
      <c r="B532" s="39"/>
      <c r="C532" s="4"/>
      <c r="D532" s="3"/>
      <c r="E532" s="157"/>
    </row>
    <row r="533" spans="1:5" s="2" customFormat="1">
      <c r="A533" s="39"/>
      <c r="B533" s="39"/>
      <c r="C533" s="4"/>
      <c r="D533" s="3"/>
      <c r="E533" s="157"/>
    </row>
    <row r="534" spans="1:5" s="2" customFormat="1">
      <c r="A534" s="39"/>
      <c r="B534" s="39"/>
      <c r="C534" s="4"/>
      <c r="D534" s="3"/>
      <c r="E534" s="157"/>
    </row>
    <row r="535" spans="1:5" s="2" customFormat="1">
      <c r="A535" s="39"/>
      <c r="B535" s="39"/>
      <c r="C535" s="4"/>
      <c r="D535" s="3"/>
      <c r="E535" s="157"/>
    </row>
    <row r="536" spans="1:5" s="2" customFormat="1">
      <c r="A536" s="39"/>
      <c r="B536" s="39"/>
      <c r="C536" s="4"/>
      <c r="D536" s="3"/>
      <c r="E536" s="157"/>
    </row>
    <row r="537" spans="1:5" s="2" customFormat="1">
      <c r="A537" s="39"/>
      <c r="B537" s="39"/>
      <c r="C537" s="4"/>
      <c r="D537" s="3"/>
      <c r="E537" s="157"/>
    </row>
    <row r="538" spans="1:5" s="2" customFormat="1">
      <c r="A538" s="39"/>
      <c r="B538" s="39"/>
      <c r="C538" s="4"/>
      <c r="D538" s="3"/>
      <c r="E538" s="157"/>
    </row>
    <row r="539" spans="1:5" s="2" customFormat="1">
      <c r="A539" s="39"/>
      <c r="B539" s="39"/>
      <c r="C539" s="4"/>
      <c r="D539" s="3"/>
      <c r="E539" s="157"/>
    </row>
    <row r="540" spans="1:5" s="2" customFormat="1">
      <c r="A540" s="39"/>
      <c r="B540" s="39"/>
      <c r="C540" s="4"/>
      <c r="D540" s="3"/>
      <c r="E540" s="157"/>
    </row>
    <row r="541" spans="1:5" s="2" customFormat="1">
      <c r="A541" s="39"/>
      <c r="B541" s="39"/>
      <c r="C541" s="4"/>
      <c r="D541" s="3"/>
      <c r="E541" s="157"/>
    </row>
    <row r="542" spans="1:5" s="2" customFormat="1">
      <c r="A542" s="39"/>
      <c r="B542" s="39"/>
      <c r="C542" s="4"/>
      <c r="D542" s="3"/>
      <c r="E542" s="157"/>
    </row>
    <row r="543" spans="1:5" s="2" customFormat="1">
      <c r="A543" s="39"/>
      <c r="B543" s="39"/>
      <c r="C543" s="4"/>
      <c r="D543" s="3"/>
      <c r="E543" s="157"/>
    </row>
    <row r="544" spans="1:5" s="2" customFormat="1">
      <c r="A544" s="39"/>
      <c r="B544" s="39"/>
      <c r="C544" s="4"/>
      <c r="D544" s="3"/>
      <c r="E544" s="157"/>
    </row>
    <row r="545" spans="1:5" s="2" customFormat="1">
      <c r="A545" s="39"/>
      <c r="B545" s="39"/>
      <c r="C545" s="4"/>
      <c r="D545" s="3"/>
      <c r="E545" s="157"/>
    </row>
    <row r="546" spans="1:5" s="2" customFormat="1">
      <c r="A546" s="39"/>
      <c r="B546" s="39"/>
      <c r="C546" s="4"/>
      <c r="D546" s="3"/>
      <c r="E546" s="157"/>
    </row>
    <row r="547" spans="1:5" s="2" customFormat="1">
      <c r="A547" s="39"/>
      <c r="B547" s="39"/>
      <c r="C547" s="4"/>
      <c r="D547" s="3"/>
      <c r="E547" s="157"/>
    </row>
    <row r="548" spans="1:5" s="2" customFormat="1">
      <c r="A548" s="39"/>
      <c r="B548" s="39"/>
      <c r="C548" s="4"/>
      <c r="D548" s="3"/>
      <c r="E548" s="157"/>
    </row>
    <row r="549" spans="1:5" s="2" customFormat="1">
      <c r="A549" s="39"/>
      <c r="B549" s="39"/>
      <c r="C549" s="4"/>
      <c r="D549" s="3"/>
      <c r="E549" s="157"/>
    </row>
    <row r="550" spans="1:5" s="2" customFormat="1">
      <c r="A550" s="39"/>
      <c r="B550" s="39"/>
      <c r="C550" s="4"/>
      <c r="D550" s="3"/>
      <c r="E550" s="157"/>
    </row>
    <row r="551" spans="1:5" s="2" customFormat="1">
      <c r="A551" s="39"/>
      <c r="B551" s="39"/>
      <c r="C551" s="4"/>
      <c r="D551" s="3"/>
      <c r="E551" s="157"/>
    </row>
    <row r="552" spans="1:5" s="2" customFormat="1">
      <c r="A552" s="39"/>
      <c r="B552" s="39"/>
      <c r="C552" s="4"/>
      <c r="D552" s="3"/>
      <c r="E552" s="157"/>
    </row>
    <row r="553" spans="1:5" s="2" customFormat="1">
      <c r="A553" s="39"/>
      <c r="B553" s="39"/>
      <c r="C553" s="4"/>
      <c r="D553" s="3"/>
      <c r="E553" s="157"/>
    </row>
    <row r="554" spans="1:5" s="2" customFormat="1">
      <c r="A554" s="39"/>
      <c r="B554" s="39"/>
      <c r="C554" s="4"/>
      <c r="D554" s="3"/>
      <c r="E554" s="157"/>
    </row>
    <row r="555" spans="1:5" s="2" customFormat="1">
      <c r="A555" s="39"/>
      <c r="B555" s="39"/>
      <c r="C555" s="4"/>
      <c r="D555" s="3"/>
      <c r="E555" s="157"/>
    </row>
    <row r="556" spans="1:5" s="2" customFormat="1">
      <c r="A556" s="39"/>
      <c r="B556" s="39"/>
      <c r="C556" s="4"/>
      <c r="D556" s="3"/>
      <c r="E556" s="157"/>
    </row>
    <row r="557" spans="1:5" s="2" customFormat="1">
      <c r="A557" s="39"/>
      <c r="B557" s="39"/>
      <c r="C557" s="4"/>
      <c r="D557" s="3"/>
      <c r="E557" s="157"/>
    </row>
    <row r="558" spans="1:5" s="2" customFormat="1">
      <c r="A558" s="39"/>
      <c r="B558" s="39"/>
      <c r="C558" s="4"/>
      <c r="D558" s="3"/>
      <c r="E558" s="157"/>
    </row>
    <row r="559" spans="1:5" s="2" customFormat="1">
      <c r="A559" s="39"/>
      <c r="B559" s="39"/>
      <c r="C559" s="4"/>
      <c r="D559" s="3"/>
      <c r="E559" s="157"/>
    </row>
    <row r="560" spans="1:5" s="2" customFormat="1">
      <c r="A560" s="39"/>
      <c r="B560" s="39"/>
      <c r="C560" s="4"/>
      <c r="D560" s="3"/>
      <c r="E560" s="157"/>
    </row>
    <row r="561" spans="1:5" s="2" customFormat="1">
      <c r="A561" s="39"/>
      <c r="B561" s="39"/>
      <c r="C561" s="4"/>
      <c r="D561" s="3"/>
      <c r="E561" s="157"/>
    </row>
    <row r="562" spans="1:5" s="2" customFormat="1">
      <c r="A562" s="39"/>
      <c r="B562" s="39"/>
      <c r="C562" s="4"/>
      <c r="D562" s="3"/>
      <c r="E562" s="157"/>
    </row>
    <row r="563" spans="1:5" s="2" customFormat="1">
      <c r="A563" s="39"/>
      <c r="B563" s="39"/>
      <c r="C563" s="4"/>
      <c r="D563" s="3"/>
      <c r="E563" s="157"/>
    </row>
    <row r="564" spans="1:5" s="2" customFormat="1">
      <c r="A564" s="39"/>
      <c r="B564" s="39"/>
      <c r="C564" s="4"/>
      <c r="D564" s="3"/>
      <c r="E564" s="157"/>
    </row>
    <row r="565" spans="1:5" s="2" customFormat="1">
      <c r="A565" s="39"/>
      <c r="B565" s="39"/>
      <c r="C565" s="4"/>
      <c r="D565" s="3"/>
      <c r="E565" s="157"/>
    </row>
    <row r="566" spans="1:5" s="2" customFormat="1">
      <c r="A566" s="39"/>
      <c r="B566" s="39"/>
      <c r="C566" s="4"/>
      <c r="D566" s="3"/>
      <c r="E566" s="157"/>
    </row>
    <row r="567" spans="1:5" s="2" customFormat="1">
      <c r="A567" s="39"/>
      <c r="B567" s="39"/>
      <c r="C567" s="4"/>
      <c r="D567" s="3"/>
      <c r="E567" s="157"/>
    </row>
    <row r="568" spans="1:5" s="2" customFormat="1">
      <c r="A568" s="39"/>
      <c r="B568" s="39"/>
      <c r="C568" s="4"/>
      <c r="D568" s="3"/>
      <c r="E568" s="157"/>
    </row>
    <row r="569" spans="1:5" s="2" customFormat="1">
      <c r="A569" s="39"/>
      <c r="B569" s="39"/>
      <c r="C569" s="4"/>
      <c r="D569" s="3"/>
      <c r="E569" s="157"/>
    </row>
    <row r="570" spans="1:5" s="2" customFormat="1">
      <c r="A570" s="39"/>
      <c r="B570" s="39"/>
      <c r="C570" s="4"/>
      <c r="D570" s="3"/>
      <c r="E570" s="157"/>
    </row>
    <row r="571" spans="1:5" s="2" customFormat="1">
      <c r="A571" s="39"/>
      <c r="B571" s="39"/>
      <c r="C571" s="4"/>
      <c r="D571" s="3"/>
      <c r="E571" s="157"/>
    </row>
    <row r="572" spans="1:5" s="2" customFormat="1">
      <c r="A572" s="39"/>
      <c r="B572" s="39"/>
      <c r="C572" s="4"/>
      <c r="D572" s="3"/>
      <c r="E572" s="157"/>
    </row>
    <row r="573" spans="1:5" s="2" customFormat="1">
      <c r="A573" s="39"/>
      <c r="B573" s="39"/>
      <c r="C573" s="4"/>
      <c r="D573" s="3"/>
      <c r="E573" s="157"/>
    </row>
    <row r="574" spans="1:5" s="2" customFormat="1">
      <c r="A574" s="39"/>
      <c r="B574" s="39"/>
      <c r="C574" s="4"/>
      <c r="D574" s="3"/>
      <c r="E574" s="157"/>
    </row>
    <row r="575" spans="1:5" s="2" customFormat="1">
      <c r="A575" s="39"/>
      <c r="B575" s="39"/>
      <c r="C575" s="4"/>
      <c r="D575" s="3"/>
      <c r="E575" s="157"/>
    </row>
    <row r="576" spans="1:5" s="2" customFormat="1">
      <c r="A576" s="39"/>
      <c r="B576" s="39"/>
      <c r="C576" s="4"/>
      <c r="D576" s="3"/>
      <c r="E576" s="157"/>
    </row>
    <row r="577" spans="1:5" s="2" customFormat="1">
      <c r="A577" s="39"/>
      <c r="B577" s="39"/>
      <c r="C577" s="4"/>
      <c r="D577" s="3"/>
      <c r="E577" s="157"/>
    </row>
    <row r="578" spans="1:5" s="2" customFormat="1">
      <c r="A578" s="39"/>
      <c r="B578" s="39"/>
      <c r="C578" s="4"/>
      <c r="D578" s="3"/>
      <c r="E578" s="157"/>
    </row>
    <row r="579" spans="1:5" s="2" customFormat="1">
      <c r="A579" s="39"/>
      <c r="B579" s="39"/>
      <c r="C579" s="4"/>
      <c r="D579" s="3"/>
      <c r="E579" s="157"/>
    </row>
    <row r="580" spans="1:5" s="2" customFormat="1">
      <c r="A580" s="39"/>
      <c r="B580" s="39"/>
      <c r="C580" s="4"/>
      <c r="D580" s="3"/>
      <c r="E580" s="157"/>
    </row>
    <row r="581" spans="1:5" s="2" customFormat="1">
      <c r="A581" s="39"/>
      <c r="B581" s="39"/>
      <c r="C581" s="4"/>
      <c r="D581" s="3"/>
      <c r="E581" s="157"/>
    </row>
    <row r="582" spans="1:5" s="2" customFormat="1">
      <c r="A582" s="39"/>
      <c r="B582" s="39"/>
      <c r="C582" s="4"/>
      <c r="D582" s="3"/>
      <c r="E582" s="157"/>
    </row>
    <row r="583" spans="1:5" s="2" customFormat="1">
      <c r="A583" s="39"/>
      <c r="B583" s="39"/>
      <c r="C583" s="4"/>
      <c r="D583" s="3"/>
      <c r="E583" s="157"/>
    </row>
    <row r="584" spans="1:5" s="2" customFormat="1">
      <c r="A584" s="39"/>
      <c r="B584" s="39"/>
      <c r="C584" s="4"/>
      <c r="D584" s="3"/>
      <c r="E584" s="157"/>
    </row>
    <row r="585" spans="1:5" s="2" customFormat="1">
      <c r="A585" s="39"/>
      <c r="B585" s="39"/>
      <c r="C585" s="4"/>
      <c r="D585" s="3"/>
      <c r="E585" s="157"/>
    </row>
    <row r="586" spans="1:5" s="2" customFormat="1">
      <c r="A586" s="39"/>
      <c r="B586" s="39"/>
      <c r="C586" s="4"/>
      <c r="D586" s="3"/>
      <c r="E586" s="157"/>
    </row>
    <row r="587" spans="1:5" s="2" customFormat="1">
      <c r="A587" s="39"/>
      <c r="B587" s="39"/>
      <c r="C587" s="4"/>
      <c r="D587" s="3"/>
      <c r="E587" s="157"/>
    </row>
    <row r="588" spans="1:5" s="2" customFormat="1">
      <c r="A588" s="39"/>
      <c r="B588" s="39"/>
      <c r="C588" s="4"/>
      <c r="D588" s="3"/>
      <c r="E588" s="157"/>
    </row>
    <row r="589" spans="1:5" s="2" customFormat="1">
      <c r="A589" s="39"/>
      <c r="B589" s="39"/>
      <c r="C589" s="4"/>
      <c r="D589" s="3"/>
      <c r="E589" s="157"/>
    </row>
    <row r="590" spans="1:5" s="2" customFormat="1">
      <c r="A590" s="39"/>
      <c r="B590" s="39"/>
      <c r="C590" s="4"/>
      <c r="D590" s="3"/>
      <c r="E590" s="157"/>
    </row>
    <row r="591" spans="1:5" s="2" customFormat="1">
      <c r="A591" s="39"/>
      <c r="B591" s="39"/>
      <c r="C591" s="4"/>
      <c r="D591" s="3"/>
      <c r="E591" s="157"/>
    </row>
    <row r="592" spans="1:5" s="2" customFormat="1">
      <c r="A592" s="39"/>
      <c r="B592" s="39"/>
      <c r="C592" s="4"/>
      <c r="D592" s="3"/>
      <c r="E592" s="157"/>
    </row>
    <row r="593" spans="1:5" s="2" customFormat="1">
      <c r="A593" s="39"/>
      <c r="B593" s="39"/>
      <c r="C593" s="4"/>
      <c r="D593" s="3"/>
      <c r="E593" s="157"/>
    </row>
    <row r="594" spans="1:5" s="2" customFormat="1">
      <c r="A594" s="39"/>
      <c r="B594" s="39"/>
      <c r="C594" s="4"/>
      <c r="D594" s="3"/>
      <c r="E594" s="157"/>
    </row>
    <row r="595" spans="1:5" s="2" customFormat="1">
      <c r="A595" s="39"/>
      <c r="B595" s="39"/>
      <c r="C595" s="4"/>
      <c r="D595" s="3"/>
      <c r="E595" s="157"/>
    </row>
    <row r="596" spans="1:5" s="2" customFormat="1">
      <c r="A596" s="39"/>
      <c r="B596" s="39"/>
      <c r="C596" s="4"/>
      <c r="D596" s="3"/>
      <c r="E596" s="157"/>
    </row>
    <row r="597" spans="1:5" s="2" customFormat="1">
      <c r="A597" s="39"/>
      <c r="B597" s="39"/>
      <c r="C597" s="4"/>
      <c r="D597" s="3"/>
      <c r="E597" s="157"/>
    </row>
    <row r="598" spans="1:5" s="2" customFormat="1">
      <c r="A598" s="39"/>
      <c r="B598" s="39"/>
      <c r="C598" s="4"/>
      <c r="D598" s="3"/>
      <c r="E598" s="157"/>
    </row>
    <row r="599" spans="1:5" s="2" customFormat="1">
      <c r="A599" s="39"/>
      <c r="B599" s="39"/>
      <c r="C599" s="4"/>
      <c r="D599" s="3"/>
      <c r="E599" s="157"/>
    </row>
    <row r="600" spans="1:5" s="2" customFormat="1">
      <c r="A600" s="39"/>
      <c r="B600" s="39"/>
      <c r="C600" s="4"/>
      <c r="D600" s="3"/>
      <c r="E600" s="157"/>
    </row>
    <row r="601" spans="1:5" s="2" customFormat="1">
      <c r="A601" s="39"/>
      <c r="B601" s="39"/>
      <c r="C601" s="4"/>
      <c r="D601" s="3"/>
      <c r="E601" s="157"/>
    </row>
    <row r="602" spans="1:5" s="2" customFormat="1">
      <c r="A602" s="39"/>
      <c r="B602" s="39"/>
      <c r="C602" s="4"/>
      <c r="D602" s="3"/>
      <c r="E602" s="157"/>
    </row>
    <row r="603" spans="1:5" s="2" customFormat="1">
      <c r="A603" s="39"/>
      <c r="B603" s="39"/>
      <c r="C603" s="4"/>
      <c r="D603" s="3"/>
      <c r="E603" s="157"/>
    </row>
    <row r="604" spans="1:5" s="2" customFormat="1">
      <c r="A604" s="39"/>
      <c r="B604" s="39"/>
      <c r="C604" s="4"/>
      <c r="D604" s="3"/>
      <c r="E604" s="157"/>
    </row>
    <row r="605" spans="1:5" s="2" customFormat="1">
      <c r="A605" s="39"/>
      <c r="B605" s="39"/>
      <c r="C605" s="4"/>
      <c r="D605" s="3"/>
      <c r="E605" s="157"/>
    </row>
    <row r="606" spans="1:5" s="2" customFormat="1">
      <c r="A606" s="39"/>
      <c r="B606" s="39"/>
      <c r="C606" s="4"/>
      <c r="D606" s="3"/>
      <c r="E606" s="157"/>
    </row>
    <row r="607" spans="1:5" s="2" customFormat="1">
      <c r="A607" s="39"/>
      <c r="B607" s="39"/>
      <c r="C607" s="4"/>
      <c r="D607" s="3"/>
      <c r="E607" s="157"/>
    </row>
    <row r="608" spans="1:5" s="2" customFormat="1">
      <c r="A608" s="39"/>
      <c r="B608" s="39"/>
      <c r="C608" s="4"/>
      <c r="D608" s="3"/>
      <c r="E608" s="157"/>
    </row>
    <row r="609" spans="1:5" s="2" customFormat="1">
      <c r="A609" s="39"/>
      <c r="B609" s="39"/>
      <c r="C609" s="4"/>
      <c r="D609" s="3"/>
      <c r="E609" s="157"/>
    </row>
    <row r="610" spans="1:5" s="2" customFormat="1">
      <c r="A610" s="39"/>
      <c r="B610" s="39"/>
      <c r="C610" s="4"/>
      <c r="D610" s="3"/>
      <c r="E610" s="157"/>
    </row>
    <row r="611" spans="1:5" s="2" customFormat="1">
      <c r="A611" s="39"/>
      <c r="B611" s="39"/>
      <c r="C611" s="4"/>
      <c r="D611" s="3"/>
      <c r="E611" s="157"/>
    </row>
    <row r="612" spans="1:5" s="2" customFormat="1">
      <c r="A612" s="39"/>
      <c r="B612" s="39"/>
      <c r="C612" s="4"/>
      <c r="D612" s="3"/>
      <c r="E612" s="157"/>
    </row>
    <row r="613" spans="1:5" s="2" customFormat="1">
      <c r="A613" s="39"/>
      <c r="B613" s="39"/>
      <c r="C613" s="4"/>
      <c r="D613" s="3"/>
      <c r="E613" s="157"/>
    </row>
    <row r="614" spans="1:5" s="2" customFormat="1">
      <c r="A614" s="39"/>
      <c r="B614" s="39"/>
      <c r="C614" s="4"/>
      <c r="D614" s="3"/>
      <c r="E614" s="157"/>
    </row>
    <row r="615" spans="1:5" s="2" customFormat="1">
      <c r="A615" s="39"/>
      <c r="B615" s="39"/>
      <c r="C615" s="4"/>
      <c r="D615" s="3"/>
      <c r="E615" s="157"/>
    </row>
    <row r="616" spans="1:5" s="2" customFormat="1">
      <c r="A616" s="39"/>
      <c r="B616" s="39"/>
      <c r="C616" s="4"/>
      <c r="D616" s="3"/>
      <c r="E616" s="157"/>
    </row>
    <row r="617" spans="1:5" s="2" customFormat="1">
      <c r="A617" s="39"/>
      <c r="B617" s="39"/>
      <c r="C617" s="4"/>
      <c r="D617" s="3"/>
      <c r="E617" s="157"/>
    </row>
    <row r="618" spans="1:5" s="2" customFormat="1">
      <c r="A618" s="39"/>
      <c r="B618" s="39"/>
      <c r="C618" s="4"/>
      <c r="D618" s="3"/>
      <c r="E618" s="157"/>
    </row>
    <row r="619" spans="1:5" s="2" customFormat="1">
      <c r="A619" s="39"/>
      <c r="B619" s="39"/>
      <c r="C619" s="4"/>
      <c r="D619" s="3"/>
      <c r="E619" s="157"/>
    </row>
    <row r="620" spans="1:5" s="2" customFormat="1">
      <c r="A620" s="39"/>
      <c r="B620" s="39"/>
      <c r="C620" s="4"/>
      <c r="D620" s="3"/>
      <c r="E620" s="157"/>
    </row>
    <row r="621" spans="1:5" s="2" customFormat="1">
      <c r="A621" s="39"/>
      <c r="B621" s="39"/>
      <c r="C621" s="4"/>
      <c r="D621" s="3"/>
      <c r="E621" s="157"/>
    </row>
    <row r="622" spans="1:5" s="2" customFormat="1">
      <c r="A622" s="39"/>
      <c r="B622" s="39"/>
      <c r="C622" s="4"/>
      <c r="D622" s="3"/>
      <c r="E622" s="157"/>
    </row>
    <row r="623" spans="1:5" s="2" customFormat="1">
      <c r="A623" s="39"/>
      <c r="B623" s="39"/>
      <c r="C623" s="4"/>
      <c r="D623" s="3"/>
      <c r="E623" s="157"/>
    </row>
    <row r="624" spans="1:5" s="2" customFormat="1">
      <c r="A624" s="39"/>
      <c r="B624" s="39"/>
      <c r="C624" s="4"/>
      <c r="D624" s="3"/>
      <c r="E624" s="157"/>
    </row>
    <row r="625" spans="1:5" s="2" customFormat="1">
      <c r="A625" s="39"/>
      <c r="B625" s="39"/>
      <c r="C625" s="4"/>
      <c r="D625" s="3"/>
      <c r="E625" s="157"/>
    </row>
    <row r="626" spans="1:5" s="2" customFormat="1">
      <c r="A626" s="39"/>
      <c r="B626" s="39"/>
      <c r="C626" s="4"/>
      <c r="D626" s="3"/>
      <c r="E626" s="157"/>
    </row>
    <row r="627" spans="1:5" s="2" customFormat="1">
      <c r="A627" s="39"/>
      <c r="B627" s="39"/>
      <c r="C627" s="4"/>
      <c r="D627" s="3"/>
      <c r="E627" s="157"/>
    </row>
    <row r="628" spans="1:5" s="2" customFormat="1">
      <c r="A628" s="39"/>
      <c r="B628" s="39"/>
      <c r="C628" s="4"/>
      <c r="D628" s="3"/>
      <c r="E628" s="157"/>
    </row>
    <row r="629" spans="1:5" s="2" customFormat="1">
      <c r="A629" s="39"/>
      <c r="B629" s="39"/>
      <c r="C629" s="4"/>
      <c r="D629" s="3"/>
      <c r="E629" s="157"/>
    </row>
    <row r="630" spans="1:5" s="2" customFormat="1">
      <c r="A630" s="39"/>
      <c r="B630" s="39"/>
      <c r="C630" s="4"/>
      <c r="D630" s="3"/>
      <c r="E630" s="157"/>
    </row>
    <row r="631" spans="1:5" s="2" customFormat="1">
      <c r="A631" s="39"/>
      <c r="B631" s="39"/>
      <c r="C631" s="4"/>
      <c r="D631" s="3"/>
      <c r="E631" s="157"/>
    </row>
    <row r="632" spans="1:5" s="2" customFormat="1">
      <c r="A632" s="39"/>
      <c r="B632" s="39"/>
      <c r="C632" s="4"/>
      <c r="D632" s="3"/>
      <c r="E632" s="157"/>
    </row>
    <row r="633" spans="1:5" s="2" customFormat="1">
      <c r="A633" s="39"/>
      <c r="B633" s="39"/>
      <c r="C633" s="4"/>
      <c r="D633" s="3"/>
      <c r="E633" s="157"/>
    </row>
    <row r="634" spans="1:5" s="2" customFormat="1">
      <c r="A634" s="39"/>
      <c r="B634" s="39"/>
      <c r="C634" s="4"/>
      <c r="D634" s="3"/>
      <c r="E634" s="157"/>
    </row>
    <row r="635" spans="1:5" s="2" customFormat="1">
      <c r="A635" s="39"/>
      <c r="B635" s="39"/>
      <c r="C635" s="4"/>
      <c r="D635" s="3"/>
      <c r="E635" s="157"/>
    </row>
    <row r="636" spans="1:5" s="2" customFormat="1">
      <c r="A636" s="39"/>
      <c r="B636" s="39"/>
      <c r="C636" s="4"/>
      <c r="D636" s="3"/>
      <c r="E636" s="157"/>
    </row>
    <row r="637" spans="1:5" s="2" customFormat="1">
      <c r="A637" s="39"/>
      <c r="B637" s="39"/>
      <c r="C637" s="4"/>
      <c r="D637" s="3"/>
      <c r="E637" s="157"/>
    </row>
    <row r="638" spans="1:5" s="2" customFormat="1">
      <c r="A638" s="39"/>
      <c r="B638" s="39"/>
      <c r="C638" s="4"/>
      <c r="D638" s="3"/>
      <c r="E638" s="157"/>
    </row>
    <row r="639" spans="1:5" s="2" customFormat="1">
      <c r="A639" s="39"/>
      <c r="B639" s="39"/>
      <c r="C639" s="4"/>
      <c r="D639" s="3"/>
      <c r="E639" s="157"/>
    </row>
    <row r="640" spans="1:5" s="2" customFormat="1">
      <c r="A640" s="39"/>
      <c r="B640" s="39"/>
      <c r="C640" s="4"/>
      <c r="D640" s="3"/>
      <c r="E640" s="157"/>
    </row>
    <row r="641" spans="1:5" s="2" customFormat="1">
      <c r="A641" s="39"/>
      <c r="B641" s="39"/>
      <c r="C641" s="4"/>
      <c r="D641" s="3"/>
      <c r="E641" s="157"/>
    </row>
    <row r="642" spans="1:5" s="2" customFormat="1">
      <c r="A642" s="39"/>
      <c r="B642" s="39"/>
      <c r="C642" s="4"/>
      <c r="D642" s="3"/>
      <c r="E642" s="157"/>
    </row>
    <row r="643" spans="1:5" s="2" customFormat="1">
      <c r="A643" s="39"/>
      <c r="B643" s="39"/>
      <c r="C643" s="4"/>
      <c r="D643" s="3"/>
      <c r="E643" s="157"/>
    </row>
    <row r="644" spans="1:5" s="2" customFormat="1">
      <c r="A644" s="39"/>
      <c r="B644" s="39"/>
      <c r="C644" s="4"/>
      <c r="D644" s="3"/>
      <c r="E644" s="157"/>
    </row>
    <row r="645" spans="1:5" s="2" customFormat="1">
      <c r="A645" s="39"/>
      <c r="B645" s="39"/>
      <c r="C645" s="4"/>
      <c r="D645" s="3"/>
      <c r="E645" s="157"/>
    </row>
    <row r="646" spans="1:5" s="2" customFormat="1">
      <c r="A646" s="39"/>
      <c r="B646" s="39"/>
      <c r="C646" s="4"/>
      <c r="D646" s="3"/>
      <c r="E646" s="157"/>
    </row>
    <row r="647" spans="1:5" s="2" customFormat="1">
      <c r="A647" s="39"/>
      <c r="B647" s="39"/>
      <c r="C647" s="4"/>
      <c r="D647" s="3"/>
      <c r="E647" s="157"/>
    </row>
    <row r="648" spans="1:5" s="2" customFormat="1">
      <c r="A648" s="39"/>
      <c r="B648" s="39"/>
      <c r="C648" s="4"/>
      <c r="D648" s="3"/>
      <c r="E648" s="157"/>
    </row>
    <row r="649" spans="1:5" s="2" customFormat="1">
      <c r="A649" s="39"/>
      <c r="B649" s="39"/>
      <c r="C649" s="4"/>
      <c r="D649" s="3"/>
      <c r="E649" s="157"/>
    </row>
    <row r="650" spans="1:5" s="2" customFormat="1">
      <c r="A650" s="39"/>
      <c r="B650" s="39"/>
      <c r="C650" s="4"/>
      <c r="D650" s="3"/>
      <c r="E650" s="157"/>
    </row>
    <row r="651" spans="1:5" s="2" customFormat="1">
      <c r="A651" s="39"/>
      <c r="B651" s="39"/>
      <c r="C651" s="4"/>
      <c r="D651" s="3"/>
      <c r="E651" s="157"/>
    </row>
    <row r="652" spans="1:5" s="2" customFormat="1">
      <c r="A652" s="39"/>
      <c r="B652" s="39"/>
      <c r="C652" s="4"/>
      <c r="D652" s="3"/>
      <c r="E652" s="157"/>
    </row>
    <row r="653" spans="1:5" s="2" customFormat="1">
      <c r="A653" s="39"/>
      <c r="B653" s="39"/>
      <c r="C653" s="4"/>
      <c r="D653" s="3"/>
      <c r="E653" s="157"/>
    </row>
    <row r="654" spans="1:5" s="2" customFormat="1">
      <c r="A654" s="39"/>
      <c r="B654" s="39"/>
      <c r="C654" s="4"/>
      <c r="D654" s="3"/>
      <c r="E654" s="157"/>
    </row>
    <row r="655" spans="1:5" s="2" customFormat="1">
      <c r="A655" s="39"/>
      <c r="B655" s="39"/>
      <c r="C655" s="4"/>
      <c r="D655" s="3"/>
      <c r="E655" s="157"/>
    </row>
    <row r="656" spans="1:5" s="2" customFormat="1">
      <c r="A656" s="39"/>
      <c r="B656" s="39"/>
      <c r="C656" s="4"/>
      <c r="D656" s="3"/>
      <c r="E656" s="157"/>
    </row>
    <row r="657" spans="1:5" s="2" customFormat="1">
      <c r="A657" s="39"/>
      <c r="B657" s="39"/>
      <c r="C657" s="4"/>
      <c r="D657" s="3"/>
      <c r="E657" s="157"/>
    </row>
    <row r="658" spans="1:5" s="2" customFormat="1">
      <c r="A658" s="39"/>
      <c r="B658" s="39"/>
      <c r="C658" s="4"/>
      <c r="D658" s="3"/>
      <c r="E658" s="157"/>
    </row>
    <row r="659" spans="1:5" s="2" customFormat="1">
      <c r="A659" s="39"/>
      <c r="B659" s="39"/>
      <c r="C659" s="4"/>
      <c r="D659" s="3"/>
      <c r="E659" s="157"/>
    </row>
    <row r="660" spans="1:5" s="2" customFormat="1">
      <c r="A660" s="39"/>
      <c r="B660" s="39"/>
      <c r="C660" s="4"/>
      <c r="D660" s="3"/>
      <c r="E660" s="157"/>
    </row>
    <row r="661" spans="1:5" s="2" customFormat="1">
      <c r="A661" s="39"/>
      <c r="B661" s="39"/>
      <c r="C661" s="4"/>
      <c r="D661" s="3"/>
      <c r="E661" s="157"/>
    </row>
    <row r="662" spans="1:5" s="2" customFormat="1">
      <c r="A662" s="39"/>
      <c r="B662" s="39"/>
      <c r="C662" s="4"/>
      <c r="D662" s="3"/>
      <c r="E662" s="157"/>
    </row>
    <row r="663" spans="1:5" s="2" customFormat="1">
      <c r="A663" s="39"/>
      <c r="B663" s="39"/>
      <c r="C663" s="4"/>
      <c r="D663" s="3"/>
      <c r="E663" s="157"/>
    </row>
    <row r="664" spans="1:5" s="2" customFormat="1">
      <c r="A664" s="39"/>
      <c r="B664" s="39"/>
      <c r="C664" s="4"/>
      <c r="D664" s="3"/>
      <c r="E664" s="157"/>
    </row>
    <row r="665" spans="1:5" s="2" customFormat="1">
      <c r="A665" s="39"/>
      <c r="B665" s="39"/>
      <c r="C665" s="4"/>
      <c r="D665" s="3"/>
      <c r="E665" s="157"/>
    </row>
    <row r="666" spans="1:5" s="2" customFormat="1">
      <c r="A666" s="39"/>
      <c r="B666" s="39"/>
      <c r="C666" s="4"/>
      <c r="D666" s="3"/>
      <c r="E666" s="157"/>
    </row>
    <row r="667" spans="1:5" s="2" customFormat="1">
      <c r="A667" s="39"/>
      <c r="B667" s="39"/>
      <c r="C667" s="4"/>
      <c r="D667" s="3"/>
      <c r="E667" s="157"/>
    </row>
    <row r="668" spans="1:5" s="2" customFormat="1">
      <c r="A668" s="39"/>
      <c r="B668" s="39"/>
      <c r="C668" s="4"/>
      <c r="D668" s="3"/>
      <c r="E668" s="157"/>
    </row>
    <row r="669" spans="1:5" s="2" customFormat="1">
      <c r="A669" s="39"/>
      <c r="B669" s="39"/>
      <c r="C669" s="4"/>
      <c r="D669" s="3"/>
      <c r="E669" s="157"/>
    </row>
    <row r="670" spans="1:5" s="2" customFormat="1">
      <c r="A670" s="39"/>
      <c r="B670" s="39"/>
      <c r="C670" s="4"/>
      <c r="D670" s="3"/>
      <c r="E670" s="157"/>
    </row>
    <row r="671" spans="1:5" s="2" customFormat="1">
      <c r="A671" s="39"/>
      <c r="B671" s="39"/>
      <c r="C671" s="4"/>
      <c r="D671" s="3"/>
      <c r="E671" s="157"/>
    </row>
    <row r="672" spans="1:5" s="2" customFormat="1">
      <c r="A672" s="39"/>
      <c r="B672" s="39"/>
      <c r="C672" s="4"/>
      <c r="D672" s="3"/>
      <c r="E672" s="157"/>
    </row>
    <row r="673" spans="1:5" s="2" customFormat="1">
      <c r="A673" s="39"/>
      <c r="B673" s="39"/>
      <c r="C673" s="4"/>
      <c r="D673" s="3"/>
      <c r="E673" s="157"/>
    </row>
    <row r="674" spans="1:5" s="2" customFormat="1">
      <c r="A674" s="39"/>
      <c r="B674" s="39"/>
      <c r="C674" s="4"/>
      <c r="D674" s="3"/>
      <c r="E674" s="157"/>
    </row>
    <row r="675" spans="1:5" s="2" customFormat="1">
      <c r="A675" s="39"/>
      <c r="B675" s="39"/>
      <c r="C675" s="4"/>
      <c r="D675" s="3"/>
      <c r="E675" s="157"/>
    </row>
    <row r="676" spans="1:5" s="2" customFormat="1">
      <c r="A676" s="39"/>
      <c r="B676" s="39"/>
      <c r="C676" s="4"/>
      <c r="D676" s="3"/>
      <c r="E676" s="157"/>
    </row>
    <row r="677" spans="1:5" s="2" customFormat="1">
      <c r="A677" s="39"/>
      <c r="B677" s="39"/>
      <c r="C677" s="4"/>
      <c r="D677" s="3"/>
      <c r="E677" s="157"/>
    </row>
    <row r="678" spans="1:5" s="2" customFormat="1">
      <c r="A678" s="39"/>
      <c r="B678" s="39"/>
      <c r="C678" s="4"/>
      <c r="D678" s="3"/>
      <c r="E678" s="157"/>
    </row>
    <row r="679" spans="1:5" s="2" customFormat="1">
      <c r="A679" s="39"/>
      <c r="B679" s="39"/>
      <c r="C679" s="4"/>
      <c r="D679" s="3"/>
      <c r="E679" s="157"/>
    </row>
    <row r="680" spans="1:5" s="2" customFormat="1">
      <c r="A680" s="39"/>
      <c r="B680" s="39"/>
      <c r="C680" s="4"/>
      <c r="D680" s="3"/>
      <c r="E680" s="157"/>
    </row>
    <row r="681" spans="1:5" s="2" customFormat="1">
      <c r="A681" s="39"/>
      <c r="B681" s="39"/>
      <c r="C681" s="4"/>
      <c r="D681" s="3"/>
      <c r="E681" s="157"/>
    </row>
    <row r="682" spans="1:5" s="2" customFormat="1">
      <c r="A682" s="39"/>
      <c r="B682" s="39"/>
      <c r="C682" s="4"/>
      <c r="D682" s="3"/>
      <c r="E682" s="157"/>
    </row>
    <row r="683" spans="1:5" s="2" customFormat="1">
      <c r="A683" s="39"/>
      <c r="B683" s="39"/>
      <c r="C683" s="4"/>
      <c r="D683" s="3"/>
      <c r="E683" s="157"/>
    </row>
    <row r="684" spans="1:5" s="2" customFormat="1">
      <c r="A684" s="39"/>
      <c r="B684" s="39"/>
      <c r="C684" s="4"/>
      <c r="D684" s="3"/>
      <c r="E684" s="157"/>
    </row>
    <row r="685" spans="1:5" s="2" customFormat="1">
      <c r="A685" s="39"/>
      <c r="B685" s="39"/>
      <c r="C685" s="4"/>
      <c r="D685" s="3"/>
      <c r="E685" s="157"/>
    </row>
    <row r="686" spans="1:5" s="2" customFormat="1">
      <c r="A686" s="39"/>
      <c r="B686" s="39"/>
      <c r="C686" s="4"/>
      <c r="D686" s="3"/>
      <c r="E686" s="157"/>
    </row>
    <row r="687" spans="1:5" s="2" customFormat="1">
      <c r="A687" s="39"/>
      <c r="B687" s="39"/>
      <c r="C687" s="4"/>
      <c r="D687" s="3"/>
      <c r="E687" s="157"/>
    </row>
    <row r="688" spans="1:5" s="2" customFormat="1">
      <c r="A688" s="39"/>
      <c r="B688" s="39"/>
      <c r="C688" s="4"/>
      <c r="D688" s="3"/>
      <c r="E688" s="157"/>
    </row>
    <row r="689" spans="1:5" s="2" customFormat="1">
      <c r="A689" s="39"/>
      <c r="B689" s="39"/>
      <c r="C689" s="4"/>
      <c r="D689" s="3"/>
      <c r="E689" s="157"/>
    </row>
    <row r="690" spans="1:5" s="2" customFormat="1">
      <c r="A690" s="39"/>
      <c r="B690" s="39"/>
      <c r="C690" s="4"/>
      <c r="D690" s="3"/>
      <c r="E690" s="157"/>
    </row>
    <row r="691" spans="1:5" s="2" customFormat="1">
      <c r="A691" s="39"/>
      <c r="B691" s="39"/>
      <c r="C691" s="4"/>
      <c r="D691" s="3"/>
      <c r="E691" s="157"/>
    </row>
    <row r="692" spans="1:5" s="2" customFormat="1">
      <c r="A692" s="39"/>
      <c r="B692" s="39"/>
      <c r="C692" s="4"/>
      <c r="D692" s="3"/>
      <c r="E692" s="157"/>
    </row>
    <row r="693" spans="1:5" s="2" customFormat="1">
      <c r="A693" s="39"/>
      <c r="B693" s="39"/>
      <c r="C693" s="4"/>
      <c r="D693" s="3"/>
      <c r="E693" s="157"/>
    </row>
    <row r="694" spans="1:5" s="2" customFormat="1">
      <c r="A694" s="39"/>
      <c r="B694" s="39"/>
      <c r="C694" s="4"/>
      <c r="D694" s="3"/>
      <c r="E694" s="157"/>
    </row>
    <row r="695" spans="1:5" s="2" customFormat="1">
      <c r="A695" s="39"/>
      <c r="B695" s="39"/>
      <c r="C695" s="4"/>
      <c r="D695" s="3"/>
      <c r="E695" s="157"/>
    </row>
    <row r="696" spans="1:5" s="2" customFormat="1">
      <c r="A696" s="39"/>
      <c r="B696" s="39"/>
      <c r="C696" s="4"/>
      <c r="D696" s="3"/>
      <c r="E696" s="157"/>
    </row>
    <row r="697" spans="1:5" s="2" customFormat="1">
      <c r="A697" s="39"/>
      <c r="B697" s="39"/>
      <c r="C697" s="4"/>
      <c r="D697" s="3"/>
      <c r="E697" s="157"/>
    </row>
    <row r="698" spans="1:5" s="2" customFormat="1">
      <c r="A698" s="39"/>
      <c r="B698" s="39"/>
      <c r="C698" s="4"/>
      <c r="D698" s="3"/>
      <c r="E698" s="157"/>
    </row>
    <row r="699" spans="1:5" s="2" customFormat="1">
      <c r="A699" s="39"/>
      <c r="B699" s="39"/>
      <c r="C699" s="4"/>
      <c r="D699" s="3"/>
      <c r="E699" s="157"/>
    </row>
    <row r="700" spans="1:5" s="2" customFormat="1">
      <c r="A700" s="39"/>
      <c r="B700" s="39"/>
      <c r="C700" s="4"/>
      <c r="D700" s="3"/>
      <c r="E700" s="157"/>
    </row>
    <row r="701" spans="1:5" s="2" customFormat="1">
      <c r="A701" s="39"/>
      <c r="B701" s="39"/>
      <c r="C701" s="4"/>
      <c r="D701" s="3"/>
      <c r="E701" s="157"/>
    </row>
    <row r="702" spans="1:5" s="2" customFormat="1">
      <c r="A702" s="39"/>
      <c r="B702" s="39"/>
      <c r="C702" s="4"/>
      <c r="D702" s="3"/>
      <c r="E702" s="157"/>
    </row>
    <row r="703" spans="1:5" s="2" customFormat="1">
      <c r="A703" s="39"/>
      <c r="B703" s="39"/>
      <c r="C703" s="4"/>
      <c r="D703" s="3"/>
      <c r="E703" s="157"/>
    </row>
    <row r="704" spans="1:5" s="2" customFormat="1">
      <c r="A704" s="39"/>
      <c r="B704" s="39"/>
      <c r="C704" s="4"/>
      <c r="D704" s="3"/>
      <c r="E704" s="157"/>
    </row>
    <row r="705" spans="1:5" s="2" customFormat="1">
      <c r="A705" s="39"/>
      <c r="B705" s="39"/>
      <c r="C705" s="4"/>
      <c r="D705" s="3"/>
      <c r="E705" s="157"/>
    </row>
    <row r="706" spans="1:5" s="2" customFormat="1">
      <c r="A706" s="39"/>
      <c r="B706" s="39"/>
      <c r="C706" s="4"/>
      <c r="D706" s="3"/>
      <c r="E706" s="157"/>
    </row>
    <row r="707" spans="1:5" s="2" customFormat="1">
      <c r="A707" s="39"/>
      <c r="B707" s="39"/>
      <c r="C707" s="4"/>
      <c r="D707" s="3"/>
      <c r="E707" s="157"/>
    </row>
    <row r="708" spans="1:5" s="2" customFormat="1">
      <c r="A708" s="39"/>
      <c r="B708" s="39"/>
      <c r="C708" s="4"/>
      <c r="D708" s="3"/>
      <c r="E708" s="157"/>
    </row>
    <row r="709" spans="1:5" s="2" customFormat="1">
      <c r="A709" s="39"/>
      <c r="B709" s="39"/>
      <c r="C709" s="4"/>
      <c r="D709" s="3"/>
      <c r="E709" s="157"/>
    </row>
    <row r="710" spans="1:5" s="2" customFormat="1">
      <c r="A710" s="39"/>
      <c r="B710" s="39"/>
      <c r="C710" s="4"/>
      <c r="D710" s="3"/>
      <c r="E710" s="157"/>
    </row>
    <row r="711" spans="1:5" s="2" customFormat="1">
      <c r="A711" s="39"/>
      <c r="B711" s="39"/>
      <c r="C711" s="4"/>
      <c r="D711" s="3"/>
      <c r="E711" s="157"/>
    </row>
    <row r="712" spans="1:5" s="2" customFormat="1">
      <c r="A712" s="39"/>
      <c r="B712" s="39"/>
      <c r="C712" s="4"/>
      <c r="D712" s="3"/>
      <c r="E712" s="157"/>
    </row>
    <row r="713" spans="1:5" s="2" customFormat="1">
      <c r="A713" s="39"/>
      <c r="B713" s="39"/>
      <c r="C713" s="4"/>
      <c r="D713" s="3"/>
      <c r="E713" s="157"/>
    </row>
    <row r="714" spans="1:5" s="2" customFormat="1">
      <c r="A714" s="39"/>
      <c r="B714" s="39"/>
      <c r="C714" s="4"/>
      <c r="D714" s="3"/>
      <c r="E714" s="157"/>
    </row>
    <row r="715" spans="1:5" s="2" customFormat="1">
      <c r="A715" s="39"/>
      <c r="B715" s="39"/>
      <c r="C715" s="4"/>
      <c r="D715" s="3"/>
      <c r="E715" s="157"/>
    </row>
    <row r="716" spans="1:5" s="2" customFormat="1">
      <c r="A716" s="39"/>
      <c r="B716" s="39"/>
      <c r="C716" s="4"/>
      <c r="D716" s="3"/>
      <c r="E716" s="157"/>
    </row>
    <row r="717" spans="1:5" s="2" customFormat="1">
      <c r="A717" s="39"/>
      <c r="B717" s="39"/>
      <c r="C717" s="4"/>
      <c r="D717" s="3"/>
      <c r="E717" s="157"/>
    </row>
    <row r="718" spans="1:5" s="2" customFormat="1">
      <c r="A718" s="39"/>
      <c r="B718" s="39"/>
      <c r="C718" s="4"/>
      <c r="D718" s="3"/>
      <c r="E718" s="157"/>
    </row>
    <row r="719" spans="1:5" s="2" customFormat="1">
      <c r="A719" s="39"/>
      <c r="B719" s="39"/>
      <c r="C719" s="4"/>
      <c r="D719" s="3"/>
      <c r="E719" s="157"/>
    </row>
    <row r="720" spans="1:5" s="2" customFormat="1">
      <c r="A720" s="39"/>
      <c r="B720" s="39"/>
      <c r="C720" s="4"/>
      <c r="D720" s="3"/>
      <c r="E720" s="157"/>
    </row>
    <row r="721" spans="1:5" s="2" customFormat="1">
      <c r="A721" s="39"/>
      <c r="B721" s="39"/>
      <c r="C721" s="4"/>
      <c r="D721" s="3"/>
      <c r="E721" s="157"/>
    </row>
    <row r="722" spans="1:5" s="2" customFormat="1">
      <c r="A722" s="39"/>
      <c r="B722" s="39"/>
      <c r="C722" s="4"/>
      <c r="D722" s="3"/>
      <c r="E722" s="157"/>
    </row>
    <row r="723" spans="1:5" s="2" customFormat="1">
      <c r="A723" s="39"/>
      <c r="B723" s="39"/>
      <c r="C723" s="4"/>
      <c r="D723" s="3"/>
      <c r="E723" s="157"/>
    </row>
    <row r="724" spans="1:5" s="2" customFormat="1">
      <c r="A724" s="39"/>
      <c r="B724" s="39"/>
      <c r="C724" s="4"/>
      <c r="D724" s="3"/>
      <c r="E724" s="157"/>
    </row>
    <row r="725" spans="1:5" s="2" customFormat="1">
      <c r="A725" s="39"/>
      <c r="B725" s="39"/>
      <c r="C725" s="4"/>
      <c r="D725" s="3"/>
      <c r="E725" s="157"/>
    </row>
    <row r="726" spans="1:5" s="2" customFormat="1">
      <c r="A726" s="39"/>
      <c r="B726" s="39"/>
      <c r="C726" s="4"/>
      <c r="D726" s="3"/>
      <c r="E726" s="157"/>
    </row>
    <row r="727" spans="1:5" s="2" customFormat="1">
      <c r="A727" s="39"/>
      <c r="B727" s="39"/>
      <c r="C727" s="4"/>
      <c r="D727" s="3"/>
      <c r="E727" s="157"/>
    </row>
    <row r="728" spans="1:5" s="2" customFormat="1">
      <c r="A728" s="39"/>
      <c r="B728" s="39"/>
      <c r="C728" s="4"/>
      <c r="D728" s="3"/>
      <c r="E728" s="157"/>
    </row>
    <row r="729" spans="1:5" s="2" customFormat="1">
      <c r="A729" s="39"/>
      <c r="B729" s="39"/>
      <c r="C729" s="4"/>
      <c r="D729" s="3"/>
      <c r="E729" s="157"/>
    </row>
    <row r="730" spans="1:5" s="2" customFormat="1">
      <c r="A730" s="39"/>
      <c r="B730" s="39"/>
      <c r="C730" s="4"/>
      <c r="D730" s="3"/>
      <c r="E730" s="157"/>
    </row>
    <row r="731" spans="1:5" s="2" customFormat="1">
      <c r="A731" s="39"/>
      <c r="B731" s="39"/>
      <c r="C731" s="4"/>
      <c r="D731" s="3"/>
      <c r="E731" s="157"/>
    </row>
    <row r="732" spans="1:5" s="2" customFormat="1">
      <c r="A732" s="39"/>
      <c r="B732" s="39"/>
      <c r="C732" s="4"/>
      <c r="D732" s="3"/>
      <c r="E732" s="157"/>
    </row>
    <row r="733" spans="1:5" s="2" customFormat="1">
      <c r="A733" s="39"/>
      <c r="B733" s="39"/>
      <c r="C733" s="4"/>
      <c r="D733" s="3"/>
      <c r="E733" s="157"/>
    </row>
    <row r="734" spans="1:5" s="2" customFormat="1">
      <c r="A734" s="39"/>
      <c r="B734" s="39"/>
      <c r="C734" s="4"/>
      <c r="D734" s="3"/>
      <c r="E734" s="157"/>
    </row>
    <row r="735" spans="1:5" s="2" customFormat="1">
      <c r="A735" s="39"/>
      <c r="B735" s="39"/>
      <c r="C735" s="4"/>
      <c r="D735" s="3"/>
      <c r="E735" s="157"/>
    </row>
    <row r="736" spans="1:5" s="2" customFormat="1">
      <c r="A736" s="39"/>
      <c r="B736" s="39"/>
      <c r="C736" s="4"/>
      <c r="D736" s="3"/>
      <c r="E736" s="157"/>
    </row>
    <row r="737" spans="1:5" s="2" customFormat="1">
      <c r="A737" s="39"/>
      <c r="B737" s="39"/>
      <c r="C737" s="4"/>
      <c r="D737" s="3"/>
      <c r="E737" s="157"/>
    </row>
    <row r="738" spans="1:5" s="2" customFormat="1">
      <c r="A738" s="39"/>
      <c r="B738" s="39"/>
      <c r="C738" s="4"/>
      <c r="D738" s="3"/>
      <c r="E738" s="157"/>
    </row>
    <row r="739" spans="1:5" s="2" customFormat="1">
      <c r="A739" s="39"/>
      <c r="B739" s="39"/>
      <c r="C739" s="4"/>
      <c r="D739" s="3"/>
      <c r="E739" s="157"/>
    </row>
    <row r="740" spans="1:5" s="2" customFormat="1">
      <c r="A740" s="39"/>
      <c r="B740" s="39"/>
      <c r="C740" s="4"/>
      <c r="D740" s="3"/>
      <c r="E740" s="157"/>
    </row>
    <row r="741" spans="1:5" s="2" customFormat="1">
      <c r="A741" s="39"/>
      <c r="B741" s="39"/>
      <c r="C741" s="4"/>
      <c r="D741" s="3"/>
      <c r="E741" s="157"/>
    </row>
    <row r="742" spans="1:5" s="2" customFormat="1">
      <c r="A742" s="39"/>
      <c r="B742" s="39"/>
      <c r="C742" s="4"/>
      <c r="D742" s="3"/>
      <c r="E742" s="157"/>
    </row>
    <row r="743" spans="1:5" s="2" customFormat="1">
      <c r="A743" s="39"/>
      <c r="B743" s="39"/>
      <c r="C743" s="4"/>
      <c r="D743" s="3"/>
      <c r="E743" s="157"/>
    </row>
    <row r="744" spans="1:5" s="2" customFormat="1">
      <c r="A744" s="39"/>
      <c r="B744" s="39"/>
      <c r="C744" s="4"/>
      <c r="D744" s="3"/>
      <c r="E744" s="157"/>
    </row>
    <row r="745" spans="1:5" s="2" customFormat="1">
      <c r="A745" s="39"/>
      <c r="B745" s="39"/>
      <c r="C745" s="4"/>
      <c r="D745" s="3"/>
      <c r="E745" s="157"/>
    </row>
    <row r="746" spans="1:5" s="2" customFormat="1">
      <c r="A746" s="39"/>
      <c r="B746" s="39"/>
      <c r="C746" s="4"/>
      <c r="D746" s="3"/>
      <c r="E746" s="157"/>
    </row>
    <row r="747" spans="1:5" s="2" customFormat="1">
      <c r="A747" s="39"/>
      <c r="B747" s="39"/>
      <c r="C747" s="4"/>
      <c r="D747" s="3"/>
      <c r="E747" s="157"/>
    </row>
    <row r="748" spans="1:5" s="2" customFormat="1">
      <c r="A748" s="39"/>
      <c r="B748" s="39"/>
      <c r="C748" s="4"/>
      <c r="D748" s="3"/>
      <c r="E748" s="157"/>
    </row>
    <row r="749" spans="1:5" s="2" customFormat="1">
      <c r="A749" s="39"/>
      <c r="B749" s="39"/>
      <c r="C749" s="4"/>
      <c r="D749" s="3"/>
      <c r="E749" s="157"/>
    </row>
    <row r="750" spans="1:5" s="2" customFormat="1">
      <c r="A750" s="39"/>
      <c r="B750" s="39"/>
      <c r="C750" s="4"/>
      <c r="D750" s="3"/>
      <c r="E750" s="157"/>
    </row>
    <row r="751" spans="1:5" s="2" customFormat="1">
      <c r="A751" s="39"/>
      <c r="B751" s="39"/>
      <c r="C751" s="4"/>
      <c r="D751" s="3"/>
      <c r="E751" s="157"/>
    </row>
    <row r="752" spans="1:5" s="2" customFormat="1">
      <c r="A752" s="39"/>
      <c r="B752" s="39"/>
      <c r="C752" s="4"/>
      <c r="D752" s="3"/>
      <c r="E752" s="157"/>
    </row>
    <row r="753" spans="1:5" s="2" customFormat="1">
      <c r="A753" s="39"/>
      <c r="B753" s="39"/>
      <c r="C753" s="4"/>
      <c r="D753" s="3"/>
      <c r="E753" s="157"/>
    </row>
    <row r="754" spans="1:5" s="2" customFormat="1">
      <c r="A754" s="39"/>
      <c r="B754" s="39"/>
      <c r="C754" s="4"/>
      <c r="D754" s="3"/>
      <c r="E754" s="157"/>
    </row>
    <row r="755" spans="1:5" s="2" customFormat="1">
      <c r="A755" s="39"/>
      <c r="B755" s="39"/>
      <c r="C755" s="4"/>
      <c r="D755" s="3"/>
      <c r="E755" s="157"/>
    </row>
    <row r="756" spans="1:5" s="2" customFormat="1">
      <c r="A756" s="39"/>
      <c r="B756" s="39"/>
      <c r="C756" s="4"/>
      <c r="D756" s="3"/>
      <c r="E756" s="157"/>
    </row>
    <row r="757" spans="1:5" s="2" customFormat="1">
      <c r="A757" s="39"/>
      <c r="B757" s="39"/>
      <c r="C757" s="4"/>
      <c r="D757" s="3"/>
      <c r="E757" s="157"/>
    </row>
    <row r="758" spans="1:5" s="2" customFormat="1">
      <c r="A758" s="39"/>
      <c r="B758" s="39"/>
      <c r="C758" s="4"/>
      <c r="D758" s="3"/>
      <c r="E758" s="157"/>
    </row>
    <row r="759" spans="1:5" s="2" customFormat="1">
      <c r="A759" s="39"/>
      <c r="B759" s="39"/>
      <c r="C759" s="4"/>
      <c r="D759" s="3"/>
      <c r="E759" s="157"/>
    </row>
    <row r="760" spans="1:5" s="2" customFormat="1">
      <c r="A760" s="39"/>
      <c r="B760" s="39"/>
      <c r="C760" s="4"/>
      <c r="D760" s="3"/>
      <c r="E760" s="157"/>
    </row>
    <row r="761" spans="1:5" s="2" customFormat="1">
      <c r="A761" s="39"/>
      <c r="B761" s="39"/>
      <c r="C761" s="4"/>
      <c r="D761" s="3"/>
      <c r="E761" s="157"/>
    </row>
    <row r="762" spans="1:5" s="2" customFormat="1">
      <c r="A762" s="39"/>
      <c r="B762" s="39"/>
      <c r="C762" s="4"/>
      <c r="D762" s="3"/>
      <c r="E762" s="157"/>
    </row>
    <row r="763" spans="1:5" s="2" customFormat="1">
      <c r="A763" s="39"/>
      <c r="B763" s="39"/>
      <c r="C763" s="4"/>
      <c r="D763" s="3"/>
      <c r="E763" s="157"/>
    </row>
    <row r="764" spans="1:5" s="2" customFormat="1">
      <c r="A764" s="39"/>
      <c r="B764" s="39"/>
      <c r="C764" s="4"/>
      <c r="D764" s="3"/>
      <c r="E764" s="157"/>
    </row>
    <row r="765" spans="1:5" s="2" customFormat="1">
      <c r="A765" s="39"/>
      <c r="B765" s="39"/>
      <c r="C765" s="4"/>
      <c r="D765" s="3"/>
      <c r="E765" s="157"/>
    </row>
    <row r="766" spans="1:5" s="2" customFormat="1">
      <c r="A766" s="39"/>
      <c r="B766" s="39"/>
      <c r="C766" s="4"/>
      <c r="D766" s="3"/>
      <c r="E766" s="157"/>
    </row>
    <row r="767" spans="1:5" s="2" customFormat="1">
      <c r="A767" s="39"/>
      <c r="B767" s="39"/>
      <c r="C767" s="4"/>
      <c r="D767" s="3"/>
      <c r="E767" s="157"/>
    </row>
    <row r="768" spans="1:5" s="2" customFormat="1">
      <c r="A768" s="39"/>
      <c r="B768" s="39"/>
      <c r="C768" s="4"/>
      <c r="D768" s="3"/>
      <c r="E768" s="157"/>
    </row>
    <row r="769" spans="1:5" s="2" customFormat="1">
      <c r="A769" s="39"/>
      <c r="B769" s="39"/>
      <c r="C769" s="4"/>
      <c r="D769" s="3"/>
      <c r="E769" s="157"/>
    </row>
    <row r="770" spans="1:5" s="2" customFormat="1">
      <c r="A770" s="39"/>
      <c r="B770" s="39"/>
      <c r="C770" s="4"/>
      <c r="D770" s="3"/>
      <c r="E770" s="157"/>
    </row>
    <row r="771" spans="1:5" s="2" customFormat="1">
      <c r="A771" s="39"/>
      <c r="B771" s="39"/>
      <c r="C771" s="4"/>
      <c r="D771" s="3"/>
      <c r="E771" s="157"/>
    </row>
    <row r="772" spans="1:5" s="2" customFormat="1">
      <c r="A772" s="39"/>
      <c r="B772" s="39"/>
      <c r="C772" s="4"/>
      <c r="D772" s="3"/>
      <c r="E772" s="157"/>
    </row>
    <row r="773" spans="1:5" s="2" customFormat="1">
      <c r="A773" s="39"/>
      <c r="B773" s="39"/>
      <c r="C773" s="4"/>
      <c r="D773" s="3"/>
      <c r="E773" s="157"/>
    </row>
    <row r="774" spans="1:5" s="2" customFormat="1">
      <c r="A774" s="39"/>
      <c r="B774" s="39"/>
      <c r="C774" s="4"/>
      <c r="D774" s="3"/>
      <c r="E774" s="157"/>
    </row>
    <row r="775" spans="1:5" s="2" customFormat="1">
      <c r="A775" s="39"/>
      <c r="B775" s="39"/>
      <c r="C775" s="4"/>
      <c r="D775" s="3"/>
      <c r="E775" s="157"/>
    </row>
    <row r="776" spans="1:5" s="2" customFormat="1">
      <c r="A776" s="39"/>
      <c r="B776" s="39"/>
      <c r="C776" s="4"/>
      <c r="D776" s="3"/>
      <c r="E776" s="157"/>
    </row>
    <row r="777" spans="1:5" s="2" customFormat="1">
      <c r="A777" s="39"/>
      <c r="B777" s="39"/>
      <c r="C777" s="4"/>
      <c r="D777" s="3"/>
      <c r="E777" s="157"/>
    </row>
    <row r="778" spans="1:5" s="2" customFormat="1">
      <c r="A778" s="39"/>
      <c r="B778" s="39"/>
      <c r="C778" s="4"/>
      <c r="D778" s="3"/>
      <c r="E778" s="157"/>
    </row>
    <row r="779" spans="1:5" s="2" customFormat="1">
      <c r="A779" s="39"/>
      <c r="B779" s="39"/>
      <c r="C779" s="4"/>
      <c r="D779" s="3"/>
      <c r="E779" s="157"/>
    </row>
    <row r="780" spans="1:5" s="2" customFormat="1">
      <c r="A780" s="39"/>
      <c r="B780" s="39"/>
      <c r="C780" s="4"/>
      <c r="D780" s="3"/>
      <c r="E780" s="157"/>
    </row>
    <row r="781" spans="1:5" s="2" customFormat="1">
      <c r="A781" s="39"/>
      <c r="B781" s="39"/>
      <c r="C781" s="4"/>
      <c r="D781" s="3"/>
      <c r="E781" s="157"/>
    </row>
    <row r="782" spans="1:5" s="2" customFormat="1">
      <c r="A782" s="39"/>
      <c r="B782" s="39"/>
      <c r="C782" s="4"/>
      <c r="D782" s="3"/>
      <c r="E782" s="157"/>
    </row>
    <row r="783" spans="1:5" s="2" customFormat="1">
      <c r="A783" s="39"/>
      <c r="B783" s="39"/>
      <c r="C783" s="4"/>
      <c r="D783" s="3"/>
      <c r="E783" s="157"/>
    </row>
    <row r="784" spans="1:5" s="2" customFormat="1">
      <c r="A784" s="39"/>
      <c r="B784" s="39"/>
      <c r="C784" s="4"/>
      <c r="D784" s="3"/>
      <c r="E784" s="157"/>
    </row>
    <row r="785" spans="1:5" s="2" customFormat="1">
      <c r="A785" s="39"/>
      <c r="B785" s="39"/>
      <c r="C785" s="4"/>
      <c r="D785" s="3"/>
      <c r="E785" s="157"/>
    </row>
    <row r="786" spans="1:5" s="2" customFormat="1">
      <c r="A786" s="39"/>
      <c r="B786" s="39"/>
      <c r="C786" s="4"/>
      <c r="D786" s="3"/>
      <c r="E786" s="157"/>
    </row>
    <row r="787" spans="1:5" s="2" customFormat="1">
      <c r="A787" s="39"/>
      <c r="B787" s="39"/>
      <c r="C787" s="4"/>
      <c r="D787" s="3"/>
      <c r="E787" s="157"/>
    </row>
    <row r="788" spans="1:5" s="2" customFormat="1">
      <c r="A788" s="39"/>
      <c r="B788" s="39"/>
      <c r="C788" s="4"/>
      <c r="D788" s="3"/>
      <c r="E788" s="157"/>
    </row>
    <row r="789" spans="1:5" s="2" customFormat="1">
      <c r="A789" s="39"/>
      <c r="B789" s="39"/>
      <c r="C789" s="4"/>
      <c r="D789" s="3"/>
      <c r="E789" s="157"/>
    </row>
    <row r="790" spans="1:5" s="2" customFormat="1">
      <c r="A790" s="39"/>
      <c r="B790" s="39"/>
      <c r="C790" s="4"/>
      <c r="D790" s="3"/>
      <c r="E790" s="157"/>
    </row>
    <row r="791" spans="1:5" s="2" customFormat="1">
      <c r="A791" s="39"/>
      <c r="B791" s="39"/>
      <c r="C791" s="4"/>
      <c r="D791" s="3"/>
      <c r="E791" s="157"/>
    </row>
    <row r="792" spans="1:5" s="2" customFormat="1">
      <c r="A792" s="39"/>
      <c r="B792" s="39"/>
      <c r="C792" s="4"/>
      <c r="D792" s="3"/>
      <c r="E792" s="157"/>
    </row>
    <row r="793" spans="1:5" s="2" customFormat="1">
      <c r="A793" s="39"/>
      <c r="B793" s="39"/>
      <c r="C793" s="4"/>
      <c r="D793" s="3"/>
      <c r="E793" s="157"/>
    </row>
    <row r="794" spans="1:5" s="2" customFormat="1">
      <c r="A794" s="39"/>
      <c r="B794" s="39"/>
      <c r="C794" s="4"/>
      <c r="D794" s="3"/>
      <c r="E794" s="157"/>
    </row>
    <row r="795" spans="1:5" s="2" customFormat="1">
      <c r="A795" s="39"/>
      <c r="B795" s="39"/>
      <c r="C795" s="4"/>
      <c r="D795" s="3"/>
      <c r="E795" s="157"/>
    </row>
    <row r="796" spans="1:5" s="2" customFormat="1">
      <c r="A796" s="39"/>
      <c r="B796" s="39"/>
      <c r="C796" s="4"/>
      <c r="D796" s="3"/>
      <c r="E796" s="157"/>
    </row>
    <row r="797" spans="1:5" s="2" customFormat="1">
      <c r="A797" s="39"/>
      <c r="B797" s="39"/>
      <c r="C797" s="4"/>
      <c r="D797" s="3"/>
      <c r="E797" s="157"/>
    </row>
    <row r="798" spans="1:5" s="2" customFormat="1">
      <c r="A798" s="39"/>
      <c r="B798" s="39"/>
      <c r="C798" s="4"/>
      <c r="D798" s="3"/>
      <c r="E798" s="157"/>
    </row>
    <row r="799" spans="1:5" s="2" customFormat="1">
      <c r="A799" s="39"/>
      <c r="B799" s="39"/>
      <c r="C799" s="4"/>
      <c r="D799" s="3"/>
      <c r="E799" s="157"/>
    </row>
    <row r="800" spans="1:5" s="2" customFormat="1">
      <c r="A800" s="39"/>
      <c r="B800" s="39"/>
      <c r="C800" s="4"/>
      <c r="D800" s="3"/>
      <c r="E800" s="157"/>
    </row>
    <row r="801" spans="1:5" s="2" customFormat="1">
      <c r="A801" s="39"/>
      <c r="B801" s="39"/>
      <c r="C801" s="4"/>
      <c r="D801" s="3"/>
      <c r="E801" s="157"/>
    </row>
    <row r="802" spans="1:5" s="2" customFormat="1">
      <c r="A802" s="39"/>
      <c r="B802" s="39"/>
      <c r="C802" s="4"/>
      <c r="D802" s="3"/>
      <c r="E802" s="157"/>
    </row>
    <row r="803" spans="1:5" s="2" customFormat="1">
      <c r="A803" s="39"/>
      <c r="B803" s="39"/>
      <c r="C803" s="4"/>
      <c r="D803" s="3"/>
      <c r="E803" s="157"/>
    </row>
    <row r="804" spans="1:5" s="2" customFormat="1">
      <c r="A804" s="39"/>
      <c r="B804" s="39"/>
      <c r="C804" s="4"/>
      <c r="D804" s="3"/>
      <c r="E804" s="157"/>
    </row>
    <row r="805" spans="1:5" s="2" customFormat="1">
      <c r="A805" s="39"/>
      <c r="B805" s="39"/>
      <c r="C805" s="4"/>
      <c r="D805" s="3"/>
      <c r="E805" s="157"/>
    </row>
    <row r="806" spans="1:5" s="2" customFormat="1">
      <c r="A806" s="39"/>
      <c r="B806" s="39"/>
      <c r="C806" s="4"/>
      <c r="D806" s="3"/>
      <c r="E806" s="157"/>
    </row>
    <row r="807" spans="1:5" s="2" customFormat="1">
      <c r="A807" s="39"/>
      <c r="B807" s="39"/>
      <c r="C807" s="4"/>
      <c r="D807" s="3"/>
      <c r="E807" s="157"/>
    </row>
    <row r="808" spans="1:5" s="2" customFormat="1">
      <c r="A808" s="39"/>
      <c r="B808" s="39"/>
      <c r="C808" s="4"/>
      <c r="D808" s="3"/>
      <c r="E808" s="157"/>
    </row>
    <row r="809" spans="1:5" s="2" customFormat="1">
      <c r="A809" s="39"/>
      <c r="B809" s="39"/>
      <c r="C809" s="4"/>
      <c r="D809" s="3"/>
      <c r="E809" s="157"/>
    </row>
    <row r="810" spans="1:5" s="2" customFormat="1">
      <c r="A810" s="39"/>
      <c r="B810" s="39"/>
      <c r="C810" s="4"/>
      <c r="D810" s="3"/>
      <c r="E810" s="157"/>
    </row>
    <row r="811" spans="1:5" s="2" customFormat="1">
      <c r="A811" s="39"/>
      <c r="B811" s="39"/>
      <c r="C811" s="4"/>
      <c r="D811" s="3"/>
      <c r="E811" s="157"/>
    </row>
    <row r="812" spans="1:5" s="2" customFormat="1">
      <c r="A812" s="39"/>
      <c r="B812" s="39"/>
      <c r="C812" s="4"/>
      <c r="D812" s="3"/>
      <c r="E812" s="157"/>
    </row>
    <row r="813" spans="1:5" s="2" customFormat="1">
      <c r="A813" s="39"/>
      <c r="B813" s="39"/>
      <c r="C813" s="4"/>
      <c r="D813" s="3"/>
      <c r="E813" s="157"/>
    </row>
    <row r="814" spans="1:5" s="2" customFormat="1">
      <c r="A814" s="39"/>
      <c r="B814" s="39"/>
      <c r="C814" s="4"/>
      <c r="D814" s="3"/>
      <c r="E814" s="157"/>
    </row>
    <row r="815" spans="1:5" s="2" customFormat="1">
      <c r="A815" s="39"/>
      <c r="B815" s="39"/>
      <c r="C815" s="4"/>
      <c r="D815" s="3"/>
      <c r="E815" s="157"/>
    </row>
    <row r="816" spans="1:5" s="2" customFormat="1">
      <c r="A816" s="39"/>
      <c r="B816" s="39"/>
      <c r="C816" s="4"/>
      <c r="D816" s="3"/>
      <c r="E816" s="157"/>
    </row>
    <row r="817" spans="1:5" s="2" customFormat="1">
      <c r="A817" s="39"/>
      <c r="B817" s="39"/>
      <c r="C817" s="4"/>
      <c r="D817" s="3"/>
      <c r="E817" s="157"/>
    </row>
    <row r="818" spans="1:5" s="2" customFormat="1">
      <c r="A818" s="39"/>
      <c r="B818" s="39"/>
      <c r="C818" s="4"/>
      <c r="D818" s="3"/>
      <c r="E818" s="157"/>
    </row>
    <row r="819" spans="1:5" s="2" customFormat="1">
      <c r="A819" s="39"/>
      <c r="B819" s="39"/>
      <c r="C819" s="4"/>
      <c r="D819" s="3"/>
      <c r="E819" s="157"/>
    </row>
    <row r="820" spans="1:5" s="2" customFormat="1">
      <c r="A820" s="39"/>
      <c r="B820" s="39"/>
      <c r="C820" s="4"/>
      <c r="D820" s="3"/>
      <c r="E820" s="157"/>
    </row>
    <row r="821" spans="1:5" s="2" customFormat="1">
      <c r="A821" s="39"/>
      <c r="B821" s="39"/>
      <c r="C821" s="4"/>
      <c r="D821" s="3"/>
      <c r="E821" s="157"/>
    </row>
    <row r="822" spans="1:5" s="2" customFormat="1">
      <c r="A822" s="39"/>
      <c r="B822" s="39"/>
      <c r="C822" s="4"/>
      <c r="D822" s="3"/>
      <c r="E822" s="157"/>
    </row>
    <row r="823" spans="1:5" s="2" customFormat="1">
      <c r="A823" s="39"/>
      <c r="B823" s="39"/>
      <c r="C823" s="4"/>
      <c r="D823" s="3"/>
      <c r="E823" s="157"/>
    </row>
    <row r="824" spans="1:5" s="2" customFormat="1">
      <c r="A824" s="39"/>
      <c r="B824" s="39"/>
      <c r="C824" s="4"/>
      <c r="D824" s="3"/>
      <c r="E824" s="157"/>
    </row>
    <row r="825" spans="1:5" s="2" customFormat="1">
      <c r="A825" s="39"/>
      <c r="B825" s="39"/>
      <c r="C825" s="4"/>
      <c r="D825" s="3"/>
      <c r="E825" s="157"/>
    </row>
    <row r="826" spans="1:5" s="2" customFormat="1">
      <c r="A826" s="39"/>
      <c r="B826" s="39"/>
      <c r="C826" s="4"/>
      <c r="D826" s="3"/>
      <c r="E826" s="157"/>
    </row>
    <row r="827" spans="1:5" s="2" customFormat="1">
      <c r="A827" s="39"/>
      <c r="B827" s="39"/>
      <c r="C827" s="4"/>
      <c r="D827" s="3"/>
      <c r="E827" s="157"/>
    </row>
    <row r="828" spans="1:5" s="2" customFormat="1">
      <c r="A828" s="39"/>
      <c r="B828" s="39"/>
      <c r="C828" s="4"/>
      <c r="D828" s="3"/>
      <c r="E828" s="157"/>
    </row>
    <row r="829" spans="1:5" s="2" customFormat="1">
      <c r="A829" s="39"/>
      <c r="B829" s="39"/>
      <c r="C829" s="4"/>
      <c r="D829" s="3"/>
      <c r="E829" s="157"/>
    </row>
    <row r="830" spans="1:5" s="2" customFormat="1">
      <c r="A830" s="39"/>
      <c r="B830" s="39"/>
      <c r="C830" s="4"/>
      <c r="D830" s="3"/>
      <c r="E830" s="157"/>
    </row>
    <row r="831" spans="1:5" s="2" customFormat="1">
      <c r="A831" s="39"/>
      <c r="B831" s="39"/>
      <c r="C831" s="4"/>
      <c r="D831" s="3"/>
      <c r="E831" s="157"/>
    </row>
    <row r="832" spans="1:5" s="2" customFormat="1">
      <c r="A832" s="39"/>
      <c r="B832" s="39"/>
      <c r="C832" s="4"/>
      <c r="D832" s="3"/>
      <c r="E832" s="157"/>
    </row>
    <row r="833" spans="1:5" s="2" customFormat="1">
      <c r="A833" s="39"/>
      <c r="B833" s="39"/>
      <c r="C833" s="4"/>
      <c r="D833" s="3"/>
      <c r="E833" s="157"/>
    </row>
    <row r="834" spans="1:5" s="2" customFormat="1">
      <c r="A834" s="39"/>
      <c r="B834" s="39"/>
      <c r="C834" s="4"/>
      <c r="D834" s="3"/>
      <c r="E834" s="157"/>
    </row>
    <row r="835" spans="1:5" s="2" customFormat="1">
      <c r="A835" s="39"/>
      <c r="B835" s="39"/>
      <c r="C835" s="4"/>
      <c r="D835" s="3"/>
      <c r="E835" s="157"/>
    </row>
    <row r="836" spans="1:5" s="2" customFormat="1">
      <c r="A836" s="39"/>
      <c r="B836" s="39"/>
      <c r="C836" s="4"/>
      <c r="D836" s="3"/>
      <c r="E836" s="157"/>
    </row>
    <row r="837" spans="1:5" s="2" customFormat="1">
      <c r="A837" s="39"/>
      <c r="B837" s="39"/>
      <c r="C837" s="4"/>
      <c r="D837" s="3"/>
      <c r="E837" s="157"/>
    </row>
    <row r="838" spans="1:5" s="2" customFormat="1">
      <c r="A838" s="39"/>
      <c r="B838" s="39"/>
      <c r="C838" s="4"/>
      <c r="D838" s="3"/>
      <c r="E838" s="157"/>
    </row>
    <row r="839" spans="1:5" s="2" customFormat="1">
      <c r="A839" s="39"/>
      <c r="B839" s="39"/>
      <c r="C839" s="4"/>
      <c r="D839" s="3"/>
      <c r="E839" s="157"/>
    </row>
    <row r="840" spans="1:5" s="2" customFormat="1">
      <c r="A840" s="39"/>
      <c r="B840" s="39"/>
      <c r="C840" s="4"/>
      <c r="D840" s="3"/>
      <c r="E840" s="157"/>
    </row>
    <row r="841" spans="1:5" s="2" customFormat="1">
      <c r="A841" s="39"/>
      <c r="B841" s="39"/>
      <c r="C841" s="4"/>
      <c r="D841" s="3"/>
      <c r="E841" s="157"/>
    </row>
    <row r="842" spans="1:5" s="2" customFormat="1">
      <c r="A842" s="39"/>
      <c r="B842" s="39"/>
      <c r="C842" s="4"/>
      <c r="D842" s="3"/>
      <c r="E842" s="157"/>
    </row>
    <row r="843" spans="1:5" s="2" customFormat="1">
      <c r="A843" s="39"/>
      <c r="B843" s="39"/>
      <c r="C843" s="4"/>
      <c r="D843" s="3"/>
      <c r="E843" s="157"/>
    </row>
    <row r="844" spans="1:5" s="2" customFormat="1">
      <c r="A844" s="39"/>
      <c r="B844" s="39"/>
      <c r="C844" s="4"/>
      <c r="D844" s="3"/>
      <c r="E844" s="157"/>
    </row>
    <row r="845" spans="1:5" s="2" customFormat="1">
      <c r="A845" s="39"/>
      <c r="B845" s="39"/>
      <c r="C845" s="4"/>
      <c r="D845" s="3"/>
      <c r="E845" s="157"/>
    </row>
    <row r="846" spans="1:5" s="2" customFormat="1">
      <c r="A846" s="39"/>
      <c r="B846" s="39"/>
      <c r="C846" s="4"/>
      <c r="D846" s="3"/>
      <c r="E846" s="157"/>
    </row>
    <row r="847" spans="1:5" s="2" customFormat="1">
      <c r="A847" s="39"/>
      <c r="B847" s="39"/>
      <c r="C847" s="4"/>
      <c r="D847" s="3"/>
      <c r="E847" s="157"/>
    </row>
    <row r="848" spans="1:5" s="2" customFormat="1">
      <c r="A848" s="39"/>
      <c r="B848" s="39"/>
      <c r="C848" s="4"/>
      <c r="D848" s="3"/>
      <c r="E848" s="157"/>
    </row>
    <row r="849" spans="1:5" s="2" customFormat="1">
      <c r="A849" s="39"/>
      <c r="B849" s="39"/>
      <c r="C849" s="4"/>
      <c r="D849" s="3"/>
      <c r="E849" s="157"/>
    </row>
    <row r="850" spans="1:5" s="2" customFormat="1">
      <c r="A850" s="39"/>
      <c r="B850" s="39"/>
      <c r="C850" s="4"/>
      <c r="D850" s="3"/>
      <c r="E850" s="157"/>
    </row>
    <row r="851" spans="1:5" s="2" customFormat="1">
      <c r="A851" s="39"/>
      <c r="B851" s="39"/>
      <c r="C851" s="4"/>
      <c r="D851" s="3"/>
      <c r="E851" s="157"/>
    </row>
    <row r="852" spans="1:5" s="2" customFormat="1">
      <c r="A852" s="39"/>
      <c r="B852" s="39"/>
      <c r="C852" s="4"/>
      <c r="D852" s="3"/>
      <c r="E852" s="157"/>
    </row>
    <row r="853" spans="1:5" s="2" customFormat="1">
      <c r="A853" s="39"/>
      <c r="B853" s="39"/>
      <c r="C853" s="4"/>
      <c r="D853" s="3"/>
      <c r="E853" s="157"/>
    </row>
    <row r="854" spans="1:5" s="2" customFormat="1">
      <c r="A854" s="39"/>
      <c r="B854" s="39"/>
      <c r="C854" s="4"/>
      <c r="D854" s="3"/>
      <c r="E854" s="157"/>
    </row>
    <row r="855" spans="1:5" s="2" customFormat="1">
      <c r="A855" s="39"/>
      <c r="B855" s="39"/>
      <c r="C855" s="4"/>
      <c r="D855" s="3"/>
      <c r="E855" s="157"/>
    </row>
    <row r="856" spans="1:5" s="2" customFormat="1">
      <c r="A856" s="39"/>
      <c r="B856" s="39"/>
      <c r="C856" s="4"/>
      <c r="D856" s="3"/>
      <c r="E856" s="157"/>
    </row>
    <row r="857" spans="1:5" s="2" customFormat="1">
      <c r="A857" s="39"/>
      <c r="B857" s="39"/>
      <c r="C857" s="4"/>
      <c r="D857" s="3"/>
      <c r="E857" s="157"/>
    </row>
    <row r="858" spans="1:5" s="2" customFormat="1">
      <c r="A858" s="39"/>
      <c r="B858" s="39"/>
      <c r="C858" s="4"/>
      <c r="D858" s="3"/>
      <c r="E858" s="157"/>
    </row>
    <row r="859" spans="1:5" s="2" customFormat="1">
      <c r="A859" s="39"/>
      <c r="B859" s="39"/>
      <c r="C859" s="4"/>
      <c r="D859" s="3"/>
      <c r="E859" s="157"/>
    </row>
    <row r="860" spans="1:5" s="2" customFormat="1">
      <c r="A860" s="39"/>
      <c r="B860" s="39"/>
      <c r="C860" s="4"/>
      <c r="D860" s="3"/>
      <c r="E860" s="157"/>
    </row>
    <row r="861" spans="1:5" s="2" customFormat="1">
      <c r="A861" s="39"/>
      <c r="B861" s="39"/>
      <c r="C861" s="4"/>
      <c r="D861" s="3"/>
      <c r="E861" s="157"/>
    </row>
    <row r="862" spans="1:5" s="2" customFormat="1">
      <c r="A862" s="39"/>
      <c r="B862" s="39"/>
      <c r="C862" s="4"/>
      <c r="D862" s="3"/>
      <c r="E862" s="157"/>
    </row>
    <row r="863" spans="1:5" s="2" customFormat="1">
      <c r="A863" s="39"/>
      <c r="B863" s="39"/>
      <c r="C863" s="4"/>
      <c r="D863" s="3"/>
      <c r="E863" s="157"/>
    </row>
    <row r="864" spans="1:5" s="2" customFormat="1">
      <c r="A864" s="39"/>
      <c r="B864" s="39"/>
      <c r="C864" s="4"/>
      <c r="D864" s="3"/>
      <c r="E864" s="157"/>
    </row>
    <row r="865" spans="1:5" s="2" customFormat="1">
      <c r="A865" s="39"/>
      <c r="B865" s="39"/>
      <c r="C865" s="4"/>
      <c r="D865" s="3"/>
      <c r="E865" s="157"/>
    </row>
    <row r="866" spans="1:5" s="2" customFormat="1">
      <c r="A866" s="39"/>
      <c r="B866" s="39"/>
      <c r="C866" s="4"/>
      <c r="D866" s="3"/>
      <c r="E866" s="157"/>
    </row>
    <row r="867" spans="1:5" s="2" customFormat="1">
      <c r="A867" s="39"/>
      <c r="B867" s="39"/>
      <c r="C867" s="4"/>
      <c r="D867" s="3"/>
      <c r="E867" s="157"/>
    </row>
    <row r="868" spans="1:5" s="2" customFormat="1">
      <c r="A868" s="39"/>
      <c r="B868" s="39"/>
      <c r="C868" s="4"/>
      <c r="D868" s="3"/>
      <c r="E868" s="157"/>
    </row>
    <row r="869" spans="1:5" s="2" customFormat="1">
      <c r="A869" s="39"/>
      <c r="B869" s="39"/>
      <c r="C869" s="4"/>
      <c r="D869" s="3"/>
      <c r="E869" s="157"/>
    </row>
    <row r="870" spans="1:5" s="2" customFormat="1">
      <c r="A870" s="39"/>
      <c r="B870" s="39"/>
      <c r="C870" s="4"/>
      <c r="D870" s="3"/>
      <c r="E870" s="157"/>
    </row>
    <row r="871" spans="1:5" s="2" customFormat="1">
      <c r="A871" s="39"/>
      <c r="B871" s="39"/>
      <c r="C871" s="4"/>
      <c r="D871" s="3"/>
      <c r="E871" s="157"/>
    </row>
    <row r="872" spans="1:5" s="2" customFormat="1">
      <c r="A872" s="39"/>
      <c r="B872" s="39"/>
      <c r="C872" s="4"/>
      <c r="D872" s="3"/>
      <c r="E872" s="157"/>
    </row>
    <row r="873" spans="1:5" s="2" customFormat="1">
      <c r="A873" s="39"/>
      <c r="B873" s="39"/>
      <c r="C873" s="4"/>
      <c r="D873" s="3"/>
      <c r="E873" s="157"/>
    </row>
    <row r="874" spans="1:5" s="2" customFormat="1">
      <c r="A874" s="39"/>
      <c r="B874" s="39"/>
      <c r="C874" s="4"/>
      <c r="D874" s="3"/>
      <c r="E874" s="157"/>
    </row>
    <row r="875" spans="1:5" s="2" customFormat="1">
      <c r="A875" s="39"/>
      <c r="B875" s="39"/>
      <c r="C875" s="4"/>
      <c r="D875" s="3"/>
      <c r="E875" s="157"/>
    </row>
    <row r="876" spans="1:5" s="2" customFormat="1">
      <c r="A876" s="39"/>
      <c r="B876" s="39"/>
      <c r="C876" s="4"/>
      <c r="D876" s="3"/>
      <c r="E876" s="157"/>
    </row>
    <row r="877" spans="1:5" s="2" customFormat="1">
      <c r="A877" s="39"/>
      <c r="B877" s="39"/>
      <c r="C877" s="4"/>
      <c r="D877" s="3"/>
      <c r="E877" s="157"/>
    </row>
    <row r="878" spans="1:5" s="2" customFormat="1">
      <c r="A878" s="39"/>
      <c r="B878" s="39"/>
      <c r="C878" s="4"/>
      <c r="D878" s="3"/>
      <c r="E878" s="157"/>
    </row>
    <row r="879" spans="1:5" s="2" customFormat="1">
      <c r="A879" s="39"/>
      <c r="B879" s="39"/>
      <c r="C879" s="4"/>
      <c r="D879" s="3"/>
      <c r="E879" s="157"/>
    </row>
    <row r="880" spans="1:5" s="2" customFormat="1">
      <c r="A880" s="39"/>
      <c r="B880" s="39"/>
      <c r="C880" s="4"/>
      <c r="D880" s="3"/>
      <c r="E880" s="157"/>
    </row>
    <row r="881" spans="1:5" s="2" customFormat="1">
      <c r="A881" s="39"/>
      <c r="B881" s="39"/>
      <c r="C881" s="4"/>
      <c r="D881" s="3"/>
      <c r="E881" s="157"/>
    </row>
    <row r="882" spans="1:5" s="2" customFormat="1">
      <c r="A882" s="39"/>
      <c r="B882" s="39"/>
      <c r="C882" s="4"/>
      <c r="D882" s="3"/>
      <c r="E882" s="157"/>
    </row>
    <row r="883" spans="1:5" s="2" customFormat="1">
      <c r="A883" s="39"/>
      <c r="B883" s="39"/>
      <c r="C883" s="4"/>
      <c r="D883" s="3"/>
      <c r="E883" s="157"/>
    </row>
    <row r="884" spans="1:5" s="2" customFormat="1">
      <c r="A884" s="39"/>
      <c r="B884" s="39"/>
      <c r="C884" s="4"/>
      <c r="D884" s="3"/>
      <c r="E884" s="157"/>
    </row>
    <row r="885" spans="1:5" s="2" customFormat="1">
      <c r="A885" s="39"/>
      <c r="B885" s="39"/>
      <c r="C885" s="4"/>
      <c r="D885" s="3"/>
      <c r="E885" s="157"/>
    </row>
    <row r="886" spans="1:5" s="2" customFormat="1">
      <c r="A886" s="39"/>
      <c r="B886" s="39"/>
      <c r="C886" s="4"/>
      <c r="D886" s="3"/>
      <c r="E886" s="157"/>
    </row>
    <row r="887" spans="1:5" s="2" customFormat="1">
      <c r="A887" s="39"/>
      <c r="B887" s="39"/>
      <c r="C887" s="4"/>
      <c r="D887" s="3"/>
      <c r="E887" s="157"/>
    </row>
    <row r="888" spans="1:5" s="2" customFormat="1">
      <c r="A888" s="39"/>
      <c r="B888" s="39"/>
      <c r="C888" s="4"/>
      <c r="D888" s="3"/>
      <c r="E888" s="157"/>
    </row>
    <row r="889" spans="1:5" s="2" customFormat="1">
      <c r="A889" s="39"/>
      <c r="B889" s="39"/>
      <c r="C889" s="4"/>
      <c r="D889" s="3"/>
      <c r="E889" s="157"/>
    </row>
    <row r="890" spans="1:5" s="2" customFormat="1">
      <c r="A890" s="39"/>
      <c r="B890" s="39"/>
      <c r="C890" s="4"/>
      <c r="D890" s="3"/>
      <c r="E890" s="157"/>
    </row>
    <row r="891" spans="1:5" s="2" customFormat="1">
      <c r="A891" s="39"/>
      <c r="B891" s="39"/>
      <c r="C891" s="4"/>
      <c r="D891" s="3"/>
      <c r="E891" s="157"/>
    </row>
    <row r="892" spans="1:5" s="2" customFormat="1">
      <c r="A892" s="39"/>
      <c r="B892" s="39"/>
      <c r="C892" s="4"/>
      <c r="D892" s="3"/>
      <c r="E892" s="157"/>
    </row>
    <row r="893" spans="1:5" s="2" customFormat="1">
      <c r="A893" s="39"/>
      <c r="B893" s="39"/>
      <c r="C893" s="4"/>
      <c r="D893" s="3"/>
      <c r="E893" s="157"/>
    </row>
    <row r="894" spans="1:5" s="2" customFormat="1">
      <c r="A894" s="39"/>
      <c r="B894" s="39"/>
      <c r="C894" s="4"/>
      <c r="D894" s="3"/>
      <c r="E894" s="157"/>
    </row>
    <row r="895" spans="1:5" s="2" customFormat="1">
      <c r="A895" s="39"/>
      <c r="B895" s="39"/>
      <c r="C895" s="4"/>
      <c r="D895" s="3"/>
      <c r="E895" s="157"/>
    </row>
    <row r="896" spans="1:5" s="2" customFormat="1">
      <c r="A896" s="39"/>
      <c r="B896" s="39"/>
      <c r="C896" s="4"/>
      <c r="D896" s="3"/>
      <c r="E896" s="157"/>
    </row>
    <row r="897" spans="1:5" s="2" customFormat="1">
      <c r="A897" s="39"/>
      <c r="B897" s="39"/>
      <c r="C897" s="4"/>
      <c r="D897" s="3"/>
      <c r="E897" s="157"/>
    </row>
    <row r="898" spans="1:5" s="2" customFormat="1">
      <c r="A898" s="39"/>
      <c r="B898" s="39"/>
      <c r="C898" s="4"/>
      <c r="D898" s="3"/>
      <c r="E898" s="157"/>
    </row>
    <row r="899" spans="1:5" s="2" customFormat="1">
      <c r="A899" s="39"/>
      <c r="B899" s="39"/>
      <c r="C899" s="4"/>
      <c r="D899" s="3"/>
      <c r="E899" s="157"/>
    </row>
    <row r="900" spans="1:5" s="2" customFormat="1">
      <c r="A900" s="39"/>
      <c r="B900" s="39"/>
      <c r="C900" s="4"/>
      <c r="D900" s="3"/>
      <c r="E900" s="157"/>
    </row>
    <row r="901" spans="1:5" s="2" customFormat="1">
      <c r="A901" s="39"/>
      <c r="B901" s="39"/>
      <c r="C901" s="4"/>
      <c r="D901" s="3"/>
      <c r="E901" s="157"/>
    </row>
    <row r="902" spans="1:5" s="2" customFormat="1">
      <c r="A902" s="39"/>
      <c r="B902" s="39"/>
      <c r="C902" s="4"/>
      <c r="D902" s="3"/>
      <c r="E902" s="157"/>
    </row>
    <row r="903" spans="1:5" s="2" customFormat="1">
      <c r="A903" s="39"/>
      <c r="B903" s="39"/>
      <c r="C903" s="4"/>
      <c r="D903" s="3"/>
      <c r="E903" s="157"/>
    </row>
    <row r="904" spans="1:5" s="2" customFormat="1">
      <c r="A904" s="39"/>
      <c r="B904" s="39"/>
      <c r="C904" s="4"/>
      <c r="D904" s="3"/>
      <c r="E904" s="157"/>
    </row>
    <row r="905" spans="1:5" s="2" customFormat="1">
      <c r="A905" s="39"/>
      <c r="B905" s="39"/>
      <c r="C905" s="4"/>
      <c r="D905" s="3"/>
      <c r="E905" s="157"/>
    </row>
    <row r="906" spans="1:5" s="2" customFormat="1">
      <c r="A906" s="39"/>
      <c r="B906" s="39"/>
      <c r="C906" s="4"/>
      <c r="D906" s="3"/>
      <c r="E906" s="157"/>
    </row>
    <row r="907" spans="1:5" s="2" customFormat="1">
      <c r="A907" s="39"/>
      <c r="B907" s="39"/>
      <c r="C907" s="4"/>
      <c r="D907" s="3"/>
      <c r="E907" s="157"/>
    </row>
    <row r="908" spans="1:5" s="2" customFormat="1">
      <c r="A908" s="39"/>
      <c r="B908" s="39"/>
      <c r="C908" s="4"/>
      <c r="D908" s="3"/>
      <c r="E908" s="157"/>
    </row>
    <row r="909" spans="1:5" s="2" customFormat="1">
      <c r="A909" s="39"/>
      <c r="B909" s="39"/>
      <c r="C909" s="4"/>
      <c r="D909" s="3"/>
      <c r="E909" s="157"/>
    </row>
    <row r="910" spans="1:5" s="2" customFormat="1">
      <c r="A910" s="39"/>
      <c r="B910" s="39"/>
      <c r="C910" s="4"/>
      <c r="D910" s="3"/>
      <c r="E910" s="157"/>
    </row>
    <row r="911" spans="1:5" s="2" customFormat="1">
      <c r="A911" s="39"/>
      <c r="B911" s="39"/>
      <c r="C911" s="4"/>
      <c r="D911" s="3"/>
      <c r="E911" s="157"/>
    </row>
    <row r="912" spans="1:5" s="2" customFormat="1">
      <c r="A912" s="39"/>
      <c r="B912" s="39"/>
      <c r="C912" s="4"/>
      <c r="D912" s="3"/>
      <c r="E912" s="157"/>
    </row>
    <row r="913" spans="1:5" s="2" customFormat="1">
      <c r="A913" s="39"/>
      <c r="B913" s="39"/>
      <c r="C913" s="4"/>
      <c r="D913" s="3"/>
      <c r="E913" s="157"/>
    </row>
    <row r="914" spans="1:5" s="2" customFormat="1">
      <c r="A914" s="39"/>
      <c r="B914" s="39"/>
      <c r="C914" s="4"/>
      <c r="D914" s="3"/>
      <c r="E914" s="157"/>
    </row>
    <row r="915" spans="1:5" s="2" customFormat="1">
      <c r="A915" s="39"/>
      <c r="B915" s="39"/>
      <c r="C915" s="4"/>
      <c r="D915" s="3"/>
      <c r="E915" s="157"/>
    </row>
    <row r="916" spans="1:5" s="2" customFormat="1">
      <c r="A916" s="39"/>
      <c r="B916" s="39"/>
      <c r="C916" s="4"/>
      <c r="D916" s="3"/>
      <c r="E916" s="157"/>
    </row>
    <row r="917" spans="1:5" s="2" customFormat="1">
      <c r="A917" s="39"/>
      <c r="B917" s="39"/>
      <c r="C917" s="4"/>
      <c r="D917" s="3"/>
      <c r="E917" s="157"/>
    </row>
    <row r="918" spans="1:5" s="2" customFormat="1">
      <c r="A918" s="39"/>
      <c r="B918" s="39"/>
      <c r="C918" s="4"/>
      <c r="D918" s="3"/>
      <c r="E918" s="157"/>
    </row>
    <row r="919" spans="1:5" s="2" customFormat="1">
      <c r="A919" s="39"/>
      <c r="B919" s="39"/>
      <c r="C919" s="4"/>
      <c r="D919" s="3"/>
      <c r="E919" s="157"/>
    </row>
    <row r="920" spans="1:5" s="2" customFormat="1">
      <c r="A920" s="39"/>
      <c r="B920" s="39"/>
      <c r="C920" s="4"/>
      <c r="D920" s="3"/>
      <c r="E920" s="157"/>
    </row>
    <row r="921" spans="1:5" s="2" customFormat="1">
      <c r="A921" s="39"/>
      <c r="B921" s="39"/>
      <c r="C921" s="4"/>
      <c r="D921" s="3"/>
      <c r="E921" s="157"/>
    </row>
    <row r="922" spans="1:5" s="2" customFormat="1">
      <c r="A922" s="39"/>
      <c r="B922" s="39"/>
      <c r="C922" s="4"/>
      <c r="D922" s="3"/>
      <c r="E922" s="157"/>
    </row>
    <row r="923" spans="1:5" s="2" customFormat="1">
      <c r="A923" s="39"/>
      <c r="B923" s="39"/>
      <c r="C923" s="4"/>
      <c r="D923" s="3"/>
      <c r="E923" s="157"/>
    </row>
    <row r="924" spans="1:5" s="2" customFormat="1">
      <c r="A924" s="39"/>
      <c r="B924" s="39"/>
      <c r="C924" s="4"/>
      <c r="D924" s="3"/>
      <c r="E924" s="157"/>
    </row>
    <row r="925" spans="1:5" s="2" customFormat="1">
      <c r="A925" s="39"/>
      <c r="B925" s="39"/>
      <c r="C925" s="4"/>
      <c r="D925" s="3"/>
      <c r="E925" s="157"/>
    </row>
    <row r="926" spans="1:5" s="2" customFormat="1">
      <c r="A926" s="39"/>
      <c r="B926" s="39"/>
      <c r="C926" s="4"/>
      <c r="D926" s="3"/>
      <c r="E926" s="157"/>
    </row>
    <row r="927" spans="1:5" s="2" customFormat="1">
      <c r="A927" s="39"/>
      <c r="B927" s="39"/>
      <c r="C927" s="4"/>
      <c r="D927" s="3"/>
      <c r="E927" s="157"/>
    </row>
    <row r="928" spans="1:5" s="2" customFormat="1">
      <c r="A928" s="39"/>
      <c r="B928" s="39"/>
      <c r="C928" s="4"/>
      <c r="D928" s="3"/>
      <c r="E928" s="157"/>
    </row>
    <row r="929" spans="1:5" s="2" customFormat="1">
      <c r="A929" s="39"/>
      <c r="B929" s="39"/>
      <c r="C929" s="4"/>
      <c r="D929" s="3"/>
      <c r="E929" s="157"/>
    </row>
    <row r="930" spans="1:5" s="2" customFormat="1">
      <c r="A930" s="39"/>
      <c r="B930" s="39"/>
      <c r="C930" s="4"/>
      <c r="D930" s="3"/>
      <c r="E930" s="157"/>
    </row>
    <row r="931" spans="1:5" s="2" customFormat="1">
      <c r="A931" s="39"/>
      <c r="B931" s="39"/>
      <c r="C931" s="4"/>
      <c r="D931" s="3"/>
      <c r="E931" s="157"/>
    </row>
    <row r="932" spans="1:5" s="2" customFormat="1">
      <c r="A932" s="39"/>
      <c r="B932" s="39"/>
      <c r="C932" s="4"/>
      <c r="D932" s="3"/>
      <c r="E932" s="157"/>
    </row>
    <row r="933" spans="1:5" s="2" customFormat="1">
      <c r="A933" s="39"/>
      <c r="B933" s="39"/>
      <c r="C933" s="4"/>
      <c r="D933" s="3"/>
      <c r="E933" s="157"/>
    </row>
    <row r="934" spans="1:5" s="2" customFormat="1">
      <c r="A934" s="39"/>
      <c r="B934" s="39"/>
      <c r="C934" s="4"/>
      <c r="D934" s="3"/>
      <c r="E934" s="157"/>
    </row>
    <row r="935" spans="1:5" s="2" customFormat="1">
      <c r="A935" s="39"/>
      <c r="B935" s="39"/>
      <c r="C935" s="4"/>
      <c r="D935" s="3"/>
      <c r="E935" s="157"/>
    </row>
    <row r="936" spans="1:5" s="2" customFormat="1">
      <c r="A936" s="39"/>
      <c r="B936" s="39"/>
      <c r="C936" s="4"/>
      <c r="D936" s="3"/>
      <c r="E936" s="157"/>
    </row>
    <row r="937" spans="1:5" s="2" customFormat="1">
      <c r="A937" s="39"/>
      <c r="B937" s="39"/>
      <c r="C937" s="4"/>
      <c r="D937" s="3"/>
      <c r="E937" s="157"/>
    </row>
    <row r="938" spans="1:5" s="2" customFormat="1">
      <c r="A938" s="39"/>
      <c r="B938" s="39"/>
      <c r="C938" s="4"/>
      <c r="D938" s="3"/>
      <c r="E938" s="157"/>
    </row>
    <row r="939" spans="1:5" s="2" customFormat="1">
      <c r="A939" s="39"/>
      <c r="B939" s="39"/>
      <c r="C939" s="4"/>
      <c r="D939" s="3"/>
      <c r="E939" s="157"/>
    </row>
    <row r="940" spans="1:5" s="2" customFormat="1">
      <c r="A940" s="39"/>
      <c r="B940" s="39"/>
      <c r="C940" s="4"/>
      <c r="D940" s="3"/>
      <c r="E940" s="157"/>
    </row>
    <row r="941" spans="1:5" s="2" customFormat="1">
      <c r="A941" s="39"/>
      <c r="B941" s="39"/>
      <c r="C941" s="4"/>
      <c r="D941" s="3"/>
      <c r="E941" s="157"/>
    </row>
    <row r="942" spans="1:5" s="2" customFormat="1">
      <c r="A942" s="39"/>
      <c r="B942" s="39"/>
      <c r="C942" s="4"/>
      <c r="D942" s="3"/>
      <c r="E942" s="157"/>
    </row>
    <row r="943" spans="1:5" s="2" customFormat="1">
      <c r="A943" s="39"/>
      <c r="B943" s="39"/>
      <c r="C943" s="4"/>
      <c r="D943" s="3"/>
      <c r="E943" s="157"/>
    </row>
    <row r="944" spans="1:5" s="2" customFormat="1">
      <c r="A944" s="39"/>
      <c r="B944" s="39"/>
      <c r="C944" s="4"/>
      <c r="D944" s="3"/>
      <c r="E944" s="157"/>
    </row>
    <row r="945" spans="1:5" s="2" customFormat="1">
      <c r="A945" s="39"/>
      <c r="B945" s="39"/>
      <c r="C945" s="4"/>
      <c r="D945" s="3"/>
      <c r="E945" s="157"/>
    </row>
    <row r="946" spans="1:5" s="2" customFormat="1">
      <c r="A946" s="39"/>
      <c r="B946" s="39"/>
      <c r="C946" s="4"/>
      <c r="D946" s="3"/>
      <c r="E946" s="157"/>
    </row>
    <row r="947" spans="1:5" s="2" customFormat="1">
      <c r="A947" s="39"/>
      <c r="B947" s="39"/>
      <c r="C947" s="4"/>
      <c r="D947" s="3"/>
      <c r="E947" s="157"/>
    </row>
    <row r="948" spans="1:5" s="2" customFormat="1">
      <c r="A948" s="39"/>
      <c r="B948" s="39"/>
      <c r="C948" s="4"/>
      <c r="D948" s="3"/>
      <c r="E948" s="157"/>
    </row>
    <row r="949" spans="1:5" s="2" customFormat="1">
      <c r="A949" s="39"/>
      <c r="B949" s="39"/>
      <c r="C949" s="4"/>
      <c r="D949" s="3"/>
      <c r="E949" s="157"/>
    </row>
    <row r="950" spans="1:5" s="2" customFormat="1">
      <c r="A950" s="39"/>
      <c r="B950" s="39"/>
      <c r="C950" s="4"/>
      <c r="D950" s="3"/>
      <c r="E950" s="157"/>
    </row>
    <row r="951" spans="1:5" s="2" customFormat="1">
      <c r="A951" s="39"/>
      <c r="B951" s="39"/>
      <c r="C951" s="4"/>
      <c r="D951" s="3"/>
      <c r="E951" s="157"/>
    </row>
    <row r="952" spans="1:5" s="2" customFormat="1">
      <c r="A952" s="39"/>
      <c r="B952" s="39"/>
      <c r="C952" s="4"/>
      <c r="D952" s="3"/>
      <c r="E952" s="157"/>
    </row>
    <row r="953" spans="1:5" s="2" customFormat="1">
      <c r="A953" s="39"/>
      <c r="B953" s="39"/>
      <c r="C953" s="4"/>
      <c r="D953" s="3"/>
      <c r="E953" s="157"/>
    </row>
    <row r="954" spans="1:5" s="2" customFormat="1">
      <c r="A954" s="39"/>
      <c r="B954" s="39"/>
      <c r="C954" s="4"/>
      <c r="D954" s="3"/>
      <c r="E954" s="157"/>
    </row>
    <row r="955" spans="1:5" s="2" customFormat="1">
      <c r="A955" s="39"/>
      <c r="B955" s="39"/>
      <c r="C955" s="4"/>
      <c r="D955" s="3"/>
      <c r="E955" s="157"/>
    </row>
    <row r="956" spans="1:5" s="2" customFormat="1">
      <c r="A956" s="39"/>
      <c r="B956" s="39"/>
      <c r="C956" s="4"/>
      <c r="D956" s="3"/>
      <c r="E956" s="157"/>
    </row>
    <row r="957" spans="1:5" s="2" customFormat="1">
      <c r="A957" s="39"/>
      <c r="B957" s="39"/>
      <c r="C957" s="4"/>
      <c r="D957" s="3"/>
      <c r="E957" s="157"/>
    </row>
    <row r="958" spans="1:5" s="2" customFormat="1">
      <c r="A958" s="39"/>
      <c r="B958" s="39"/>
      <c r="C958" s="4"/>
      <c r="D958" s="3"/>
      <c r="E958" s="157"/>
    </row>
    <row r="959" spans="1:5" s="2" customFormat="1">
      <c r="A959" s="39"/>
      <c r="B959" s="39"/>
      <c r="C959" s="4"/>
      <c r="D959" s="3"/>
      <c r="E959" s="157"/>
    </row>
    <row r="960" spans="1:5" s="2" customFormat="1">
      <c r="A960" s="39"/>
      <c r="B960" s="39"/>
      <c r="C960" s="4"/>
      <c r="D960" s="3"/>
      <c r="E960" s="157"/>
    </row>
    <row r="961" spans="1:5" s="2" customFormat="1">
      <c r="A961" s="39"/>
      <c r="B961" s="39"/>
      <c r="C961" s="4"/>
      <c r="D961" s="3"/>
      <c r="E961" s="157"/>
    </row>
    <row r="962" spans="1:5" s="2" customFormat="1">
      <c r="A962" s="39"/>
      <c r="B962" s="39"/>
      <c r="C962" s="4"/>
      <c r="D962" s="3"/>
      <c r="E962" s="157"/>
    </row>
    <row r="963" spans="1:5" s="2" customFormat="1">
      <c r="A963" s="39"/>
      <c r="B963" s="39"/>
      <c r="C963" s="4"/>
      <c r="D963" s="3"/>
      <c r="E963" s="157"/>
    </row>
    <row r="964" spans="1:5" s="2" customFormat="1">
      <c r="A964" s="39"/>
      <c r="B964" s="39"/>
      <c r="C964" s="4"/>
      <c r="D964" s="3"/>
      <c r="E964" s="157"/>
    </row>
    <row r="965" spans="1:5" s="2" customFormat="1">
      <c r="A965" s="39"/>
      <c r="B965" s="39"/>
      <c r="C965" s="4"/>
      <c r="D965" s="3"/>
      <c r="E965" s="157"/>
    </row>
    <row r="966" spans="1:5" s="2" customFormat="1">
      <c r="A966" s="39"/>
      <c r="B966" s="39"/>
      <c r="C966" s="4"/>
      <c r="D966" s="3"/>
      <c r="E966" s="157"/>
    </row>
    <row r="967" spans="1:5" s="2" customFormat="1">
      <c r="A967" s="39"/>
      <c r="B967" s="39"/>
      <c r="C967" s="4"/>
      <c r="D967" s="3"/>
      <c r="E967" s="157"/>
    </row>
    <row r="968" spans="1:5" s="2" customFormat="1">
      <c r="A968" s="39"/>
      <c r="B968" s="39"/>
      <c r="C968" s="4"/>
      <c r="D968" s="3"/>
      <c r="E968" s="157"/>
    </row>
    <row r="969" spans="1:5" s="2" customFormat="1">
      <c r="A969" s="39"/>
      <c r="B969" s="39"/>
      <c r="C969" s="4"/>
      <c r="D969" s="3"/>
      <c r="E969" s="157"/>
    </row>
    <row r="970" spans="1:5" s="2" customFormat="1">
      <c r="A970" s="39"/>
      <c r="B970" s="39"/>
      <c r="C970" s="4"/>
      <c r="D970" s="3"/>
      <c r="E970" s="157"/>
    </row>
    <row r="971" spans="1:5" s="2" customFormat="1">
      <c r="A971" s="39"/>
      <c r="B971" s="39"/>
      <c r="C971" s="4"/>
      <c r="D971" s="3"/>
      <c r="E971" s="157"/>
    </row>
    <row r="972" spans="1:5" s="2" customFormat="1">
      <c r="A972" s="39"/>
      <c r="B972" s="39"/>
      <c r="C972" s="4"/>
      <c r="D972" s="3"/>
      <c r="E972" s="157"/>
    </row>
    <row r="973" spans="1:5" s="2" customFormat="1">
      <c r="A973" s="39"/>
      <c r="B973" s="39"/>
      <c r="C973" s="4"/>
      <c r="D973" s="3"/>
      <c r="E973" s="157"/>
    </row>
    <row r="974" spans="1:5" s="2" customFormat="1">
      <c r="A974" s="39"/>
      <c r="B974" s="39"/>
      <c r="C974" s="4"/>
      <c r="D974" s="3"/>
      <c r="E974" s="157"/>
    </row>
    <row r="975" spans="1:5" s="2" customFormat="1">
      <c r="A975" s="39"/>
      <c r="B975" s="39"/>
      <c r="C975" s="4"/>
      <c r="D975" s="3"/>
      <c r="E975" s="157"/>
    </row>
    <row r="976" spans="1:5" s="2" customFormat="1">
      <c r="A976" s="39"/>
      <c r="B976" s="39"/>
      <c r="C976" s="4"/>
      <c r="D976" s="3"/>
      <c r="E976" s="157"/>
    </row>
    <row r="977" spans="1:5" s="2" customFormat="1">
      <c r="A977" s="39"/>
      <c r="B977" s="39"/>
      <c r="C977" s="4"/>
      <c r="D977" s="3"/>
      <c r="E977" s="157"/>
    </row>
    <row r="978" spans="1:5" s="2" customFormat="1">
      <c r="A978" s="39"/>
      <c r="B978" s="39"/>
      <c r="C978" s="4"/>
      <c r="D978" s="3"/>
      <c r="E978" s="157"/>
    </row>
    <row r="979" spans="1:5" s="2" customFormat="1">
      <c r="A979" s="39"/>
      <c r="B979" s="39"/>
      <c r="C979" s="4"/>
      <c r="D979" s="3"/>
      <c r="E979" s="157"/>
    </row>
    <row r="980" spans="1:5" s="2" customFormat="1">
      <c r="A980" s="39"/>
      <c r="B980" s="39"/>
      <c r="C980" s="4"/>
      <c r="D980" s="3"/>
      <c r="E980" s="157"/>
    </row>
    <row r="981" spans="1:5" s="2" customFormat="1">
      <c r="A981" s="39"/>
      <c r="B981" s="39"/>
      <c r="C981" s="4"/>
      <c r="D981" s="3"/>
      <c r="E981" s="157"/>
    </row>
    <row r="982" spans="1:5" s="2" customFormat="1">
      <c r="A982" s="39"/>
      <c r="B982" s="39"/>
      <c r="C982" s="4"/>
      <c r="D982" s="3"/>
      <c r="E982" s="157"/>
    </row>
    <row r="983" spans="1:5" s="2" customFormat="1">
      <c r="A983" s="39"/>
      <c r="B983" s="39"/>
      <c r="C983" s="4"/>
      <c r="D983" s="3"/>
      <c r="E983" s="157"/>
    </row>
    <row r="984" spans="1:5" s="2" customFormat="1">
      <c r="A984" s="39"/>
      <c r="B984" s="39"/>
      <c r="C984" s="4"/>
      <c r="D984" s="3"/>
      <c r="E984" s="157"/>
    </row>
    <row r="985" spans="1:5" s="2" customFormat="1">
      <c r="A985" s="39"/>
      <c r="B985" s="39"/>
      <c r="C985" s="4"/>
      <c r="D985" s="3"/>
      <c r="E985" s="157"/>
    </row>
    <row r="986" spans="1:5" s="2" customFormat="1">
      <c r="A986" s="39"/>
      <c r="B986" s="39"/>
      <c r="C986" s="4"/>
      <c r="D986" s="3"/>
      <c r="E986" s="157"/>
    </row>
    <row r="987" spans="1:5" s="2" customFormat="1">
      <c r="A987" s="39"/>
      <c r="B987" s="39"/>
      <c r="C987" s="4"/>
      <c r="D987" s="3"/>
      <c r="E987" s="157"/>
    </row>
    <row r="988" spans="1:5" s="2" customFormat="1">
      <c r="A988" s="39"/>
      <c r="B988" s="39"/>
      <c r="C988" s="4"/>
      <c r="D988" s="3"/>
      <c r="E988" s="157"/>
    </row>
    <row r="989" spans="1:5" s="2" customFormat="1">
      <c r="A989" s="39"/>
      <c r="B989" s="39"/>
      <c r="C989" s="4"/>
      <c r="D989" s="3"/>
      <c r="E989" s="157"/>
    </row>
    <row r="990" spans="1:5" s="2" customFormat="1">
      <c r="A990" s="39"/>
      <c r="B990" s="39"/>
      <c r="C990" s="4"/>
      <c r="D990" s="3"/>
      <c r="E990" s="157"/>
    </row>
    <row r="991" spans="1:5" s="2" customFormat="1">
      <c r="A991" s="39"/>
      <c r="B991" s="39"/>
      <c r="C991" s="4"/>
      <c r="D991" s="3"/>
      <c r="E991" s="157"/>
    </row>
    <row r="992" spans="1:5" s="2" customFormat="1">
      <c r="A992" s="39"/>
      <c r="B992" s="39"/>
      <c r="C992" s="4"/>
      <c r="D992" s="3"/>
      <c r="E992" s="157"/>
    </row>
    <row r="993" spans="1:5" s="2" customFormat="1">
      <c r="A993" s="39"/>
      <c r="B993" s="39"/>
      <c r="C993" s="4"/>
      <c r="D993" s="3"/>
      <c r="E993" s="157"/>
    </row>
    <row r="994" spans="1:5" s="2" customFormat="1">
      <c r="A994" s="39"/>
      <c r="B994" s="39"/>
      <c r="C994" s="4"/>
      <c r="D994" s="3"/>
      <c r="E994" s="157"/>
    </row>
    <row r="995" spans="1:5" s="2" customFormat="1">
      <c r="A995" s="39"/>
      <c r="B995" s="39"/>
      <c r="C995" s="4"/>
      <c r="D995" s="3"/>
      <c r="E995" s="157"/>
    </row>
    <row r="996" spans="1:5" s="2" customFormat="1">
      <c r="A996" s="39"/>
      <c r="B996" s="39"/>
      <c r="C996" s="4"/>
      <c r="D996" s="3"/>
      <c r="E996" s="157"/>
    </row>
    <row r="997" spans="1:5" s="2" customFormat="1">
      <c r="A997" s="39"/>
      <c r="B997" s="39"/>
      <c r="C997" s="4"/>
      <c r="D997" s="3"/>
      <c r="E997" s="157"/>
    </row>
    <row r="998" spans="1:5" s="2" customFormat="1">
      <c r="A998" s="39"/>
      <c r="B998" s="39"/>
      <c r="C998" s="4"/>
      <c r="D998" s="3"/>
      <c r="E998" s="157"/>
    </row>
    <row r="999" spans="1:5" s="2" customFormat="1">
      <c r="A999" s="39"/>
      <c r="B999" s="39"/>
      <c r="C999" s="4"/>
      <c r="D999" s="3"/>
      <c r="E999" s="157"/>
    </row>
    <row r="1000" spans="1:5" s="2" customFormat="1">
      <c r="A1000" s="39"/>
      <c r="B1000" s="39"/>
      <c r="C1000" s="4"/>
      <c r="D1000" s="3"/>
      <c r="E1000" s="157"/>
    </row>
    <row r="1001" spans="1:5" s="2" customFormat="1">
      <c r="A1001" s="39"/>
      <c r="B1001" s="39"/>
      <c r="C1001" s="4"/>
      <c r="D1001" s="3"/>
      <c r="E1001" s="157"/>
    </row>
    <row r="1002" spans="1:5" s="2" customFormat="1">
      <c r="A1002" s="39"/>
      <c r="B1002" s="39"/>
      <c r="C1002" s="4"/>
      <c r="D1002" s="3"/>
      <c r="E1002" s="157"/>
    </row>
    <row r="1003" spans="1:5" s="2" customFormat="1">
      <c r="A1003" s="39"/>
      <c r="B1003" s="39"/>
      <c r="C1003" s="4"/>
      <c r="D1003" s="3"/>
      <c r="E1003" s="157"/>
    </row>
    <row r="1004" spans="1:5" s="2" customFormat="1">
      <c r="A1004" s="39"/>
      <c r="B1004" s="39"/>
      <c r="C1004" s="4"/>
      <c r="D1004" s="3"/>
      <c r="E1004" s="157"/>
    </row>
    <row r="1005" spans="1:5" s="2" customFormat="1">
      <c r="A1005" s="39"/>
      <c r="B1005" s="39"/>
      <c r="C1005" s="4"/>
      <c r="D1005" s="3"/>
      <c r="E1005" s="157"/>
    </row>
    <row r="1006" spans="1:5" s="2" customFormat="1">
      <c r="A1006" s="39"/>
      <c r="B1006" s="39"/>
      <c r="C1006" s="4"/>
      <c r="D1006" s="3"/>
      <c r="E1006" s="157"/>
    </row>
    <row r="1007" spans="1:5" s="2" customFormat="1">
      <c r="A1007" s="39"/>
      <c r="B1007" s="39"/>
      <c r="C1007" s="4"/>
      <c r="D1007" s="3"/>
      <c r="E1007" s="157"/>
    </row>
    <row r="1008" spans="1:5" s="2" customFormat="1">
      <c r="A1008" s="39"/>
      <c r="B1008" s="39"/>
      <c r="C1008" s="4"/>
      <c r="D1008" s="3"/>
      <c r="E1008" s="157"/>
    </row>
    <row r="1009" spans="1:5" s="2" customFormat="1">
      <c r="A1009" s="39"/>
      <c r="B1009" s="39"/>
      <c r="C1009" s="4"/>
      <c r="D1009" s="3"/>
      <c r="E1009" s="157"/>
    </row>
    <row r="1010" spans="1:5" s="2" customFormat="1">
      <c r="A1010" s="39"/>
      <c r="B1010" s="39"/>
      <c r="C1010" s="4"/>
      <c r="D1010" s="3"/>
      <c r="E1010" s="157"/>
    </row>
    <row r="1011" spans="1:5" s="2" customFormat="1">
      <c r="A1011" s="39"/>
      <c r="B1011" s="39"/>
      <c r="C1011" s="4"/>
      <c r="D1011" s="3"/>
      <c r="E1011" s="157"/>
    </row>
    <row r="1012" spans="1:5" s="2" customFormat="1">
      <c r="A1012" s="39"/>
      <c r="B1012" s="39"/>
      <c r="C1012" s="4"/>
      <c r="D1012" s="3"/>
      <c r="E1012" s="157"/>
    </row>
    <row r="1013" spans="1:5" s="2" customFormat="1">
      <c r="A1013" s="39"/>
      <c r="B1013" s="39"/>
      <c r="C1013" s="4"/>
      <c r="D1013" s="3"/>
      <c r="E1013" s="157"/>
    </row>
    <row r="1014" spans="1:5" s="2" customFormat="1">
      <c r="A1014" s="39"/>
      <c r="B1014" s="39"/>
      <c r="C1014" s="4"/>
      <c r="D1014" s="3"/>
      <c r="E1014" s="157"/>
    </row>
    <row r="1015" spans="1:5" s="2" customFormat="1">
      <c r="A1015" s="39"/>
      <c r="B1015" s="39"/>
      <c r="C1015" s="4"/>
      <c r="D1015" s="3"/>
      <c r="E1015" s="157"/>
    </row>
    <row r="1016" spans="1:5" s="2" customFormat="1">
      <c r="A1016" s="39"/>
      <c r="B1016" s="39"/>
      <c r="C1016" s="4"/>
      <c r="D1016" s="3"/>
      <c r="E1016" s="157"/>
    </row>
    <row r="1017" spans="1:5" s="2" customFormat="1">
      <c r="A1017" s="39"/>
      <c r="B1017" s="39"/>
      <c r="C1017" s="4"/>
      <c r="D1017" s="3"/>
      <c r="E1017" s="157"/>
    </row>
    <row r="1018" spans="1:5" s="2" customFormat="1">
      <c r="A1018" s="39"/>
      <c r="B1018" s="39"/>
      <c r="C1018" s="4"/>
      <c r="D1018" s="3"/>
      <c r="E1018" s="157"/>
    </row>
    <row r="1019" spans="1:5" s="2" customFormat="1">
      <c r="A1019" s="39"/>
      <c r="B1019" s="39"/>
      <c r="C1019" s="4"/>
      <c r="D1019" s="3"/>
      <c r="E1019" s="157"/>
    </row>
    <row r="1020" spans="1:5" s="2" customFormat="1">
      <c r="A1020" s="39"/>
      <c r="B1020" s="39"/>
      <c r="C1020" s="4"/>
      <c r="D1020" s="3"/>
      <c r="E1020" s="157"/>
    </row>
    <row r="1021" spans="1:5" s="2" customFormat="1">
      <c r="A1021" s="39"/>
      <c r="B1021" s="39"/>
      <c r="C1021" s="4"/>
      <c r="D1021" s="3"/>
      <c r="E1021" s="157"/>
    </row>
    <row r="1022" spans="1:5" s="2" customFormat="1">
      <c r="A1022" s="39"/>
      <c r="B1022" s="39"/>
      <c r="C1022" s="4"/>
      <c r="D1022" s="3"/>
      <c r="E1022" s="157"/>
    </row>
    <row r="1023" spans="1:5" s="2" customFormat="1">
      <c r="A1023" s="39"/>
      <c r="B1023" s="39"/>
      <c r="C1023" s="4"/>
      <c r="D1023" s="3"/>
      <c r="E1023" s="157"/>
    </row>
    <row r="1024" spans="1:5" s="2" customFormat="1">
      <c r="A1024" s="39"/>
      <c r="B1024" s="39"/>
      <c r="C1024" s="4"/>
      <c r="D1024" s="3"/>
      <c r="E1024" s="157"/>
    </row>
    <row r="1025" spans="1:5" s="2" customFormat="1">
      <c r="A1025" s="39"/>
      <c r="B1025" s="39"/>
      <c r="C1025" s="4"/>
      <c r="D1025" s="3"/>
      <c r="E1025" s="157"/>
    </row>
    <row r="1026" spans="1:5" s="2" customFormat="1">
      <c r="A1026" s="39"/>
      <c r="B1026" s="39"/>
      <c r="C1026" s="4"/>
      <c r="D1026" s="3"/>
      <c r="E1026" s="157"/>
    </row>
    <row r="1027" spans="1:5" s="2" customFormat="1">
      <c r="A1027" s="39"/>
      <c r="B1027" s="39"/>
      <c r="C1027" s="4"/>
      <c r="D1027" s="3"/>
      <c r="E1027" s="157"/>
    </row>
    <row r="1028" spans="1:5" s="2" customFormat="1">
      <c r="A1028" s="39"/>
      <c r="B1028" s="39"/>
      <c r="C1028" s="4"/>
      <c r="D1028" s="3"/>
      <c r="E1028" s="157"/>
    </row>
    <row r="1029" spans="1:5" s="2" customFormat="1">
      <c r="A1029" s="39"/>
      <c r="B1029" s="39"/>
      <c r="C1029" s="4"/>
      <c r="D1029" s="3"/>
      <c r="E1029" s="157"/>
    </row>
    <row r="1030" spans="1:5" s="2" customFormat="1">
      <c r="A1030" s="39"/>
      <c r="B1030" s="39"/>
      <c r="C1030" s="4"/>
      <c r="D1030" s="3"/>
      <c r="E1030" s="157"/>
    </row>
    <row r="1031" spans="1:5" s="2" customFormat="1">
      <c r="A1031" s="39"/>
      <c r="B1031" s="39"/>
      <c r="C1031" s="4"/>
      <c r="D1031" s="3"/>
      <c r="E1031" s="157"/>
    </row>
    <row r="1032" spans="1:5" s="2" customFormat="1">
      <c r="A1032" s="39"/>
      <c r="B1032" s="39"/>
      <c r="C1032" s="4"/>
      <c r="D1032" s="3"/>
      <c r="E1032" s="157"/>
    </row>
    <row r="1033" spans="1:5" s="2" customFormat="1">
      <c r="A1033" s="39"/>
      <c r="B1033" s="39"/>
      <c r="C1033" s="4"/>
      <c r="D1033" s="3"/>
      <c r="E1033" s="157"/>
    </row>
    <row r="1034" spans="1:5" s="2" customFormat="1">
      <c r="A1034" s="39"/>
      <c r="B1034" s="39"/>
      <c r="C1034" s="4"/>
      <c r="D1034" s="3"/>
      <c r="E1034" s="157"/>
    </row>
    <row r="1035" spans="1:5" s="2" customFormat="1">
      <c r="A1035" s="39"/>
      <c r="B1035" s="39"/>
      <c r="C1035" s="4"/>
      <c r="D1035" s="3"/>
      <c r="E1035" s="157"/>
    </row>
    <row r="1036" spans="1:5" s="2" customFormat="1">
      <c r="A1036" s="39"/>
      <c r="B1036" s="39"/>
      <c r="C1036" s="4"/>
      <c r="D1036" s="3"/>
      <c r="E1036" s="157"/>
    </row>
    <row r="1037" spans="1:5" s="2" customFormat="1">
      <c r="A1037" s="39"/>
      <c r="B1037" s="39"/>
      <c r="C1037" s="4"/>
      <c r="D1037" s="3"/>
      <c r="E1037" s="157"/>
    </row>
    <row r="1038" spans="1:5" s="2" customFormat="1">
      <c r="A1038" s="39"/>
      <c r="B1038" s="39"/>
      <c r="C1038" s="4"/>
      <c r="D1038" s="3"/>
      <c r="E1038" s="157"/>
    </row>
    <row r="1039" spans="1:5" s="2" customFormat="1">
      <c r="A1039" s="39"/>
      <c r="B1039" s="39"/>
      <c r="C1039" s="4"/>
      <c r="D1039" s="3"/>
      <c r="E1039" s="157"/>
    </row>
    <row r="1040" spans="1:5" s="2" customFormat="1">
      <c r="A1040" s="39"/>
      <c r="B1040" s="39"/>
      <c r="C1040" s="4"/>
      <c r="D1040" s="3"/>
      <c r="E1040" s="157"/>
    </row>
    <row r="1041" spans="1:5" s="2" customFormat="1">
      <c r="A1041" s="39"/>
      <c r="B1041" s="39"/>
      <c r="C1041" s="4"/>
      <c r="D1041" s="3"/>
      <c r="E1041" s="157"/>
    </row>
    <row r="1042" spans="1:5" s="2" customFormat="1">
      <c r="A1042" s="39"/>
      <c r="B1042" s="39"/>
      <c r="C1042" s="4"/>
      <c r="D1042" s="3"/>
      <c r="E1042" s="157"/>
    </row>
    <row r="1043" spans="1:5" s="2" customFormat="1">
      <c r="A1043" s="39"/>
      <c r="B1043" s="39"/>
      <c r="C1043" s="4"/>
      <c r="D1043" s="3"/>
      <c r="E1043" s="157"/>
    </row>
    <row r="1044" spans="1:5" s="2" customFormat="1">
      <c r="A1044" s="39"/>
      <c r="B1044" s="39"/>
      <c r="C1044" s="4"/>
      <c r="D1044" s="3"/>
      <c r="E1044" s="157"/>
    </row>
    <row r="1045" spans="1:5" s="2" customFormat="1">
      <c r="A1045" s="39"/>
      <c r="B1045" s="39"/>
      <c r="C1045" s="4"/>
      <c r="D1045" s="3"/>
      <c r="E1045" s="157"/>
    </row>
    <row r="1046" spans="1:5" s="2" customFormat="1">
      <c r="A1046" s="39"/>
      <c r="B1046" s="39"/>
      <c r="C1046" s="4"/>
      <c r="D1046" s="3"/>
      <c r="E1046" s="157"/>
    </row>
    <row r="1047" spans="1:5" s="2" customFormat="1">
      <c r="A1047" s="39"/>
      <c r="B1047" s="39"/>
      <c r="C1047" s="4"/>
      <c r="D1047" s="3"/>
      <c r="E1047" s="157"/>
    </row>
    <row r="1048" spans="1:5" s="2" customFormat="1">
      <c r="A1048" s="39"/>
      <c r="B1048" s="39"/>
      <c r="C1048" s="4"/>
      <c r="D1048" s="3"/>
      <c r="E1048" s="157"/>
    </row>
    <row r="1049" spans="1:5" s="2" customFormat="1">
      <c r="A1049" s="39"/>
      <c r="B1049" s="39"/>
      <c r="C1049" s="4"/>
      <c r="D1049" s="3"/>
      <c r="E1049" s="157"/>
    </row>
    <row r="1050" spans="1:5" s="2" customFormat="1">
      <c r="A1050" s="39"/>
      <c r="B1050" s="39"/>
      <c r="C1050" s="4"/>
      <c r="D1050" s="3"/>
      <c r="E1050" s="157"/>
    </row>
    <row r="1051" spans="1:5" s="2" customFormat="1">
      <c r="A1051" s="39"/>
      <c r="B1051" s="39"/>
      <c r="C1051" s="4"/>
      <c r="D1051" s="3"/>
      <c r="E1051" s="157"/>
    </row>
    <row r="1052" spans="1:5" s="2" customFormat="1">
      <c r="A1052" s="39"/>
      <c r="B1052" s="39"/>
      <c r="C1052" s="4"/>
      <c r="D1052" s="3"/>
      <c r="E1052" s="157"/>
    </row>
    <row r="1053" spans="1:5" s="2" customFormat="1">
      <c r="A1053" s="39"/>
      <c r="B1053" s="39"/>
      <c r="C1053" s="4"/>
      <c r="D1053" s="3"/>
      <c r="E1053" s="157"/>
    </row>
    <row r="1054" spans="1:5" s="2" customFormat="1">
      <c r="A1054" s="39"/>
      <c r="B1054" s="39"/>
      <c r="C1054" s="4"/>
      <c r="D1054" s="3"/>
      <c r="E1054" s="157"/>
    </row>
    <row r="1055" spans="1:5" s="2" customFormat="1">
      <c r="A1055" s="39"/>
      <c r="B1055" s="39"/>
      <c r="C1055" s="4"/>
      <c r="D1055" s="3"/>
      <c r="E1055" s="157"/>
    </row>
    <row r="1056" spans="1:5" s="2" customFormat="1">
      <c r="A1056" s="39"/>
      <c r="B1056" s="39"/>
      <c r="C1056" s="4"/>
      <c r="D1056" s="3"/>
      <c r="E1056" s="157"/>
    </row>
    <row r="1057" spans="1:5" s="2" customFormat="1">
      <c r="A1057" s="39"/>
      <c r="B1057" s="39"/>
      <c r="C1057" s="4"/>
      <c r="D1057" s="3"/>
      <c r="E1057" s="157"/>
    </row>
    <row r="1058" spans="1:5" s="2" customFormat="1">
      <c r="A1058" s="39"/>
      <c r="B1058" s="39"/>
      <c r="C1058" s="4"/>
      <c r="D1058" s="3"/>
      <c r="E1058" s="157"/>
    </row>
    <row r="1059" spans="1:5" s="2" customFormat="1">
      <c r="A1059" s="39"/>
      <c r="B1059" s="39"/>
      <c r="C1059" s="4"/>
      <c r="D1059" s="3"/>
      <c r="E1059" s="157"/>
    </row>
    <row r="1060" spans="1:5" s="2" customFormat="1">
      <c r="A1060" s="39"/>
      <c r="B1060" s="39"/>
      <c r="C1060" s="4"/>
      <c r="D1060" s="3"/>
      <c r="E1060" s="157"/>
    </row>
    <row r="1061" spans="1:5" s="2" customFormat="1">
      <c r="A1061" s="39"/>
      <c r="B1061" s="39"/>
      <c r="C1061" s="4"/>
      <c r="D1061" s="3"/>
      <c r="E1061" s="157"/>
    </row>
    <row r="1062" spans="1:5" s="2" customFormat="1">
      <c r="A1062" s="39"/>
      <c r="B1062" s="39"/>
      <c r="C1062" s="4"/>
      <c r="D1062" s="3"/>
      <c r="E1062" s="157"/>
    </row>
    <row r="1063" spans="1:5" s="2" customFormat="1">
      <c r="A1063" s="39"/>
      <c r="B1063" s="39"/>
      <c r="C1063" s="4"/>
      <c r="D1063" s="3"/>
      <c r="E1063" s="157"/>
    </row>
    <row r="1064" spans="1:5" s="2" customFormat="1">
      <c r="A1064" s="39"/>
      <c r="B1064" s="39"/>
      <c r="C1064" s="4"/>
      <c r="D1064" s="3"/>
      <c r="E1064" s="157"/>
    </row>
    <row r="1065" spans="1:5" s="2" customFormat="1">
      <c r="A1065" s="39"/>
      <c r="B1065" s="39"/>
      <c r="C1065" s="4"/>
      <c r="D1065" s="3"/>
      <c r="E1065" s="157"/>
    </row>
    <row r="1066" spans="1:5" s="2" customFormat="1">
      <c r="A1066" s="39"/>
      <c r="B1066" s="39"/>
      <c r="C1066" s="4"/>
      <c r="D1066" s="3"/>
      <c r="E1066" s="157"/>
    </row>
    <row r="1067" spans="1:5" s="2" customFormat="1">
      <c r="A1067" s="39"/>
      <c r="B1067" s="39"/>
      <c r="C1067" s="4"/>
      <c r="D1067" s="3"/>
      <c r="E1067" s="157"/>
    </row>
    <row r="1068" spans="1:5" s="2" customFormat="1">
      <c r="A1068" s="39"/>
      <c r="B1068" s="39"/>
      <c r="C1068" s="4"/>
      <c r="D1068" s="3"/>
      <c r="E1068" s="157"/>
    </row>
    <row r="1069" spans="1:5" s="2" customFormat="1">
      <c r="A1069" s="39"/>
      <c r="B1069" s="39"/>
      <c r="C1069" s="4"/>
      <c r="D1069" s="3"/>
      <c r="E1069" s="157"/>
    </row>
    <row r="1070" spans="1:5" s="2" customFormat="1">
      <c r="A1070" s="39"/>
      <c r="B1070" s="39"/>
      <c r="C1070" s="4"/>
      <c r="D1070" s="3"/>
      <c r="E1070" s="157"/>
    </row>
    <row r="1071" spans="1:5" s="2" customFormat="1">
      <c r="A1071" s="39"/>
      <c r="B1071" s="39"/>
      <c r="C1071" s="4"/>
      <c r="D1071" s="3"/>
      <c r="E1071" s="157"/>
    </row>
    <row r="1072" spans="1:5" s="2" customFormat="1">
      <c r="A1072" s="39"/>
      <c r="B1072" s="39"/>
      <c r="C1072" s="4"/>
      <c r="D1072" s="3"/>
      <c r="E1072" s="157"/>
    </row>
    <row r="1073" spans="1:5" s="2" customFormat="1">
      <c r="A1073" s="39"/>
      <c r="B1073" s="39"/>
      <c r="C1073" s="4"/>
      <c r="D1073" s="3"/>
      <c r="E1073" s="157"/>
    </row>
    <row r="1074" spans="1:5" s="2" customFormat="1">
      <c r="A1074" s="39"/>
      <c r="B1074" s="39"/>
      <c r="C1074" s="4"/>
      <c r="D1074" s="3"/>
      <c r="E1074" s="157"/>
    </row>
    <row r="1075" spans="1:5" s="2" customFormat="1">
      <c r="A1075" s="39"/>
      <c r="B1075" s="39"/>
      <c r="C1075" s="4"/>
      <c r="D1075" s="3"/>
      <c r="E1075" s="157"/>
    </row>
    <row r="1076" spans="1:5" s="2" customFormat="1">
      <c r="A1076" s="39"/>
      <c r="B1076" s="39"/>
      <c r="C1076" s="4"/>
      <c r="D1076" s="3"/>
      <c r="E1076" s="157"/>
    </row>
    <row r="1077" spans="1:5" s="2" customFormat="1">
      <c r="A1077" s="39"/>
      <c r="B1077" s="39"/>
      <c r="C1077" s="4"/>
      <c r="D1077" s="3"/>
      <c r="E1077" s="157"/>
    </row>
    <row r="1078" spans="1:5" s="2" customFormat="1">
      <c r="A1078" s="39"/>
      <c r="B1078" s="39"/>
      <c r="C1078" s="4"/>
      <c r="D1078" s="3"/>
      <c r="E1078" s="157"/>
    </row>
    <row r="1079" spans="1:5" s="2" customFormat="1">
      <c r="A1079" s="39"/>
      <c r="B1079" s="39"/>
      <c r="C1079" s="4"/>
      <c r="D1079" s="3"/>
      <c r="E1079" s="157"/>
    </row>
  </sheetData>
  <sheetProtection selectLockedCells="1" selectUnlockedCells="1"/>
  <pageMargins left="7.874015748031496E-2" right="7.874015748031496E-2" top="1.1811023622047245" bottom="0.35433070866141736" header="7.874015748031496E-2" footer="7.874015748031496E-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Atto</dc:creator>
  <cp:lastModifiedBy>Пользователь</cp:lastModifiedBy>
  <cp:lastPrinted>2022-11-28T08:59:41Z</cp:lastPrinted>
  <dcterms:created xsi:type="dcterms:W3CDTF">2016-06-06T12:35:13Z</dcterms:created>
  <dcterms:modified xsi:type="dcterms:W3CDTF">2022-11-28T09:02:50Z</dcterms:modified>
</cp:coreProperties>
</file>